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Commission Plans\"/>
    </mc:Choice>
  </mc:AlternateContent>
  <xr:revisionPtr revIDLastSave="0" documentId="13_ncr:1_{9DF97E2A-A2C4-4BE5-A112-AE8D22BD2D65}" xr6:coauthVersionLast="43" xr6:coauthVersionMax="43" xr10:uidLastSave="{00000000-0000-0000-0000-000000000000}"/>
  <bookViews>
    <workbookView xWindow="-120" yWindow="-120" windowWidth="29040" windowHeight="15840" xr2:uid="{FC8C2E3E-1B4B-47C4-8EA3-11ED4A8D759D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1" l="1"/>
  <c r="K58" i="1" s="1"/>
  <c r="M58" i="1" s="1"/>
  <c r="N58" i="1" s="1"/>
  <c r="P58" i="1" s="1"/>
  <c r="I35" i="1"/>
  <c r="K35" i="1" s="1"/>
  <c r="M35" i="1" s="1"/>
  <c r="N35" i="1" s="1"/>
  <c r="P35" i="1" s="1"/>
  <c r="I12" i="1"/>
  <c r="K12" i="1" s="1"/>
  <c r="M12" i="1" s="1"/>
  <c r="N12" i="1" s="1"/>
  <c r="P12" i="1" s="1"/>
  <c r="J21" i="1"/>
  <c r="J75" i="1" l="1"/>
  <c r="M75" i="1" s="1"/>
  <c r="O75" i="1" s="1"/>
  <c r="F75" i="1"/>
  <c r="D75" i="1"/>
  <c r="Q75" i="1" s="1"/>
  <c r="C75" i="1"/>
  <c r="J74" i="1"/>
  <c r="M74" i="1" s="1"/>
  <c r="O74" i="1" s="1"/>
  <c r="F74" i="1"/>
  <c r="D74" i="1"/>
  <c r="L74" i="1" s="1"/>
  <c r="C74" i="1"/>
  <c r="P73" i="1"/>
  <c r="J73" i="1"/>
  <c r="M73" i="1" s="1"/>
  <c r="O73" i="1" s="1"/>
  <c r="D73" i="1"/>
  <c r="G73" i="1" s="1"/>
  <c r="C73" i="1"/>
  <c r="K72" i="1"/>
  <c r="J72" i="1"/>
  <c r="M72" i="1" s="1"/>
  <c r="O72" i="1" s="1"/>
  <c r="D72" i="1"/>
  <c r="G72" i="1" s="1"/>
  <c r="C72" i="1"/>
  <c r="K71" i="1"/>
  <c r="J71" i="1"/>
  <c r="M71" i="1" s="1"/>
  <c r="O71" i="1" s="1"/>
  <c r="D71" i="1"/>
  <c r="C71" i="1"/>
  <c r="K70" i="1"/>
  <c r="J70" i="1"/>
  <c r="M70" i="1" s="1"/>
  <c r="O70" i="1" s="1"/>
  <c r="D70" i="1"/>
  <c r="C70" i="1"/>
  <c r="J69" i="1"/>
  <c r="M69" i="1" s="1"/>
  <c r="O69" i="1" s="1"/>
  <c r="F69" i="1"/>
  <c r="D69" i="1"/>
  <c r="C69" i="1"/>
  <c r="K68" i="1"/>
  <c r="J68" i="1"/>
  <c r="M68" i="1" s="1"/>
  <c r="O68" i="1" s="1"/>
  <c r="D68" i="1"/>
  <c r="C68" i="1"/>
  <c r="J51" i="1"/>
  <c r="M51" i="1" s="1"/>
  <c r="O51" i="1" s="1"/>
  <c r="D51" i="1"/>
  <c r="G51" i="1" s="1"/>
  <c r="C51" i="1"/>
  <c r="J50" i="1"/>
  <c r="M50" i="1" s="1"/>
  <c r="O50" i="1" s="1"/>
  <c r="D50" i="1"/>
  <c r="G50" i="1" s="1"/>
  <c r="C50" i="1"/>
  <c r="J49" i="1"/>
  <c r="M49" i="1" s="1"/>
  <c r="O49" i="1" s="1"/>
  <c r="D49" i="1"/>
  <c r="G49" i="1" s="1"/>
  <c r="C49" i="1"/>
  <c r="J48" i="1"/>
  <c r="M48" i="1" s="1"/>
  <c r="O48" i="1" s="1"/>
  <c r="F48" i="1"/>
  <c r="D48" i="1"/>
  <c r="C48" i="1"/>
  <c r="J47" i="1"/>
  <c r="M47" i="1" s="1"/>
  <c r="O47" i="1" s="1"/>
  <c r="D47" i="1"/>
  <c r="C47" i="1"/>
  <c r="J46" i="1"/>
  <c r="M46" i="1" s="1"/>
  <c r="O46" i="1" s="1"/>
  <c r="D46" i="1"/>
  <c r="C46" i="1"/>
  <c r="J45" i="1"/>
  <c r="M45" i="1" s="1"/>
  <c r="O45" i="1" s="1"/>
  <c r="D45" i="1"/>
  <c r="C45" i="1"/>
  <c r="J44" i="1"/>
  <c r="M44" i="1" s="1"/>
  <c r="O44" i="1" s="1"/>
  <c r="F44" i="1"/>
  <c r="D44" i="1"/>
  <c r="C44" i="1"/>
  <c r="P28" i="1"/>
  <c r="M28" i="1"/>
  <c r="O28" i="1" s="1"/>
  <c r="K28" i="1"/>
  <c r="J28" i="1"/>
  <c r="F28" i="1"/>
  <c r="D28" i="1"/>
  <c r="C28" i="1"/>
  <c r="P27" i="1"/>
  <c r="K27" i="1"/>
  <c r="J27" i="1"/>
  <c r="M27" i="1" s="1"/>
  <c r="O27" i="1" s="1"/>
  <c r="F27" i="1"/>
  <c r="D27" i="1"/>
  <c r="C27" i="1"/>
  <c r="P26" i="1"/>
  <c r="K26" i="1"/>
  <c r="J26" i="1"/>
  <c r="M26" i="1" s="1"/>
  <c r="O26" i="1" s="1"/>
  <c r="F26" i="1"/>
  <c r="D26" i="1"/>
  <c r="C26" i="1"/>
  <c r="O25" i="1"/>
  <c r="K25" i="1"/>
  <c r="J25" i="1"/>
  <c r="F25" i="1"/>
  <c r="D25" i="1"/>
  <c r="C25" i="1"/>
  <c r="P24" i="1"/>
  <c r="K24" i="1"/>
  <c r="J24" i="1"/>
  <c r="M24" i="1" s="1"/>
  <c r="O24" i="1" s="1"/>
  <c r="F24" i="1"/>
  <c r="D24" i="1"/>
  <c r="C24" i="1"/>
  <c r="P23" i="1"/>
  <c r="K23" i="1"/>
  <c r="J23" i="1"/>
  <c r="M23" i="1" s="1"/>
  <c r="O23" i="1" s="1"/>
  <c r="F23" i="1"/>
  <c r="D23" i="1"/>
  <c r="C23" i="1"/>
  <c r="P22" i="1"/>
  <c r="K22" i="1"/>
  <c r="J22" i="1"/>
  <c r="M22" i="1" s="1"/>
  <c r="O22" i="1" s="1"/>
  <c r="F22" i="1"/>
  <c r="D22" i="1"/>
  <c r="C22" i="1"/>
  <c r="P21" i="1"/>
  <c r="K21" i="1"/>
  <c r="M21" i="1"/>
  <c r="O21" i="1" s="1"/>
  <c r="F21" i="1"/>
  <c r="D21" i="1"/>
  <c r="C21" i="1"/>
  <c r="L46" i="1" l="1"/>
  <c r="L45" i="1"/>
  <c r="L47" i="1"/>
  <c r="L44" i="1"/>
  <c r="L69" i="1"/>
  <c r="Q71" i="1"/>
  <c r="L70" i="1"/>
  <c r="Q44" i="1"/>
  <c r="G48" i="1"/>
  <c r="G70" i="1"/>
  <c r="G22" i="1"/>
  <c r="Q12" i="1" s="1"/>
  <c r="S12" i="1" s="1"/>
  <c r="G27" i="1"/>
  <c r="L68" i="1"/>
  <c r="G21" i="1"/>
  <c r="L22" i="1"/>
  <c r="G24" i="1"/>
  <c r="Q26" i="1"/>
  <c r="G68" i="1"/>
  <c r="Q47" i="1"/>
  <c r="Q23" i="1"/>
  <c r="G44" i="1"/>
  <c r="Q49" i="1"/>
  <c r="Q51" i="1"/>
  <c r="Q48" i="1"/>
  <c r="Q50" i="1"/>
  <c r="L21" i="1"/>
  <c r="Q46" i="1"/>
  <c r="L72" i="1"/>
  <c r="Q21" i="1"/>
  <c r="Q22" i="1"/>
  <c r="Q24" i="1"/>
  <c r="G25" i="1"/>
  <c r="G26" i="1"/>
  <c r="Q27" i="1"/>
  <c r="G28" i="1"/>
  <c r="Q70" i="1"/>
  <c r="G23" i="1"/>
  <c r="Q25" i="1"/>
  <c r="L48" i="1"/>
  <c r="L49" i="1"/>
  <c r="L50" i="1"/>
  <c r="L51" i="1"/>
  <c r="Q68" i="1"/>
  <c r="G69" i="1"/>
  <c r="Q58" i="1" s="1"/>
  <c r="S58" i="1" s="1"/>
  <c r="L71" i="1"/>
  <c r="Q72" i="1"/>
  <c r="L75" i="1"/>
  <c r="L25" i="1"/>
  <c r="L28" i="1"/>
  <c r="Q28" i="1"/>
  <c r="G45" i="1"/>
  <c r="Q35" i="1" s="1"/>
  <c r="S35" i="1" s="1"/>
  <c r="G46" i="1"/>
  <c r="G47" i="1"/>
  <c r="Q69" i="1"/>
  <c r="G71" i="1"/>
  <c r="L73" i="1"/>
  <c r="Q73" i="1"/>
  <c r="G74" i="1"/>
  <c r="Q74" i="1"/>
  <c r="G75" i="1"/>
  <c r="L24" i="1"/>
  <c r="L27" i="1"/>
  <c r="Q45" i="1"/>
  <c r="L23" i="1"/>
  <c r="L26" i="1"/>
  <c r="L76" i="1" l="1"/>
  <c r="L29" i="1"/>
  <c r="L52" i="1"/>
  <c r="G29" i="1"/>
  <c r="Q52" i="1"/>
  <c r="G76" i="1"/>
  <c r="Q29" i="1"/>
  <c r="G52" i="1"/>
  <c r="Q76" i="1"/>
  <c r="S52" i="1" l="1"/>
  <c r="V35" i="1" s="1"/>
  <c r="S76" i="1"/>
  <c r="V58" i="1" s="1"/>
  <c r="S29" i="1"/>
  <c r="V12" i="1" s="1"/>
</calcChain>
</file>

<file path=xl/sharedStrings.xml><?xml version="1.0" encoding="utf-8"?>
<sst xmlns="http://schemas.openxmlformats.org/spreadsheetml/2006/main" count="180" uniqueCount="62">
  <si>
    <t>COMMISSION CALCULATOR</t>
  </si>
  <si>
    <t>COMMISSION PLAN 1</t>
  </si>
  <si>
    <t>COMMISSION PLAN 1-Calculator</t>
  </si>
  <si>
    <t>Subscription</t>
  </si>
  <si>
    <t>Price</t>
  </si>
  <si>
    <t>Level 1</t>
  </si>
  <si>
    <t>Level 2</t>
  </si>
  <si>
    <t>Level 3</t>
  </si>
  <si>
    <t>GRID MENU &amp; Fitness - Menu Planner</t>
  </si>
  <si>
    <t>Monthly</t>
  </si>
  <si>
    <t>Connect-a-Coach Membership</t>
  </si>
  <si>
    <t xml:space="preserve">Health Coach Webportal Yearly </t>
  </si>
  <si>
    <t>Yearly</t>
  </si>
  <si>
    <t>Leadership-Team Lead Package</t>
  </si>
  <si>
    <t>Nutrition Assessment</t>
  </si>
  <si>
    <t xml:space="preserve">Protein Powder with Free Account (Creamy Chocolate) </t>
  </si>
  <si>
    <t>N/A</t>
  </si>
  <si>
    <t>Protein Powder with Free Account (French Vanilla)</t>
  </si>
  <si>
    <t>Product</t>
  </si>
  <si>
    <t xml:space="preserve"> Level 1
Commisson</t>
  </si>
  <si>
    <t># of Team Coaches on Level 2</t>
  </si>
  <si>
    <t>Level 2
Total Quantity</t>
  </si>
  <si>
    <t xml:space="preserve"> Level 2
Commisson</t>
  </si>
  <si>
    <t># of Coaches on Level 3</t>
  </si>
  <si>
    <t>Level 3
Quantity</t>
  </si>
  <si>
    <t xml:space="preserve"> Level 3
Commisson</t>
  </si>
  <si>
    <t>COMMISSION PLAN 2</t>
  </si>
  <si>
    <t>COMMISSION PLAN 2-Calculator</t>
  </si>
  <si>
    <t>COMMISSION PLAN 3</t>
  </si>
  <si>
    <t>COMMISSION PLAN 3-Calculator</t>
  </si>
  <si>
    <t>#</t>
  </si>
  <si>
    <t># of Clients</t>
  </si>
  <si>
    <t>Time spent with client in minutes</t>
  </si>
  <si>
    <t>Total Minutes</t>
  </si>
  <si>
    <t>Minutes/hr</t>
  </si>
  <si>
    <t>Total time in hours</t>
  </si>
  <si>
    <t>Time spent per day (based on 5 working days</t>
  </si>
  <si>
    <t>Total hrs worked/day</t>
  </si>
  <si>
    <t>Time spent per day on prepping or doing assessments</t>
  </si>
  <si>
    <t>$/hour</t>
  </si>
  <si>
    <t>TOTAL COMMISSIONS WITH COACHING</t>
  </si>
  <si>
    <t>$/hr</t>
  </si>
  <si>
    <t xml:space="preserve">Nutrition Factors makes no representation of income earned.  Income from coaching fees and commissions are based soley upon the coach's effort. </t>
  </si>
  <si>
    <t xml:space="preserve">Instructions: Calculate monthly commissions and set goals by changing the numbers in the gray cells. </t>
  </si>
  <si>
    <t>Total Commission from personal clients/mo</t>
  </si>
  <si>
    <t>TOTAL COMMISSIONS/mo</t>
  </si>
  <si>
    <t>Level 1
Quantity Sold/mo</t>
  </si>
  <si>
    <t>Avg. # of memberships sold by each of your  team members/mo</t>
  </si>
  <si>
    <t>Level 2
Commission /Sale/mo</t>
  </si>
  <si>
    <t># of Coach Memberships Sold By Each Coach/mo</t>
  </si>
  <si>
    <t>Level 3
Commission /Sale/mo</t>
  </si>
  <si>
    <t>Level 1
Total Commission /mo</t>
  </si>
  <si>
    <t>Level 2
Total Quantity/mo</t>
  </si>
  <si>
    <t>Level 2
Commission /mo</t>
  </si>
  <si>
    <t>Level 3
Commission /mo</t>
  </si>
  <si>
    <t># of Coach Memberships Sold By Each  Coach/mo</t>
  </si>
  <si>
    <t>Coaches can earn monthly income through our affiliate program by selling Nutrition Factors monthly subscriptions and products.</t>
  </si>
  <si>
    <t xml:space="preserve">A Coach receives ongoing commissions when clients and coaches in their personal organization continues their monthly subscriptions,  one-time purchases and from helping their team members. </t>
  </si>
  <si>
    <t>Health Coach Webportal Monthly</t>
  </si>
  <si>
    <t xml:space="preserve">One-Time-Fee </t>
  </si>
  <si>
    <t>One-Time-Fee</t>
  </si>
  <si>
    <t xml:space="preserve">One-Time Fee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</si>
</sst>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85D56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6" borderId="5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</xf>
    <xf numFmtId="0" fontId="0" fillId="0" borderId="4" xfId="0" applyBorder="1" applyAlignment="1" applyProtection="1">
      <alignment horizontal="left" wrapText="1"/>
    </xf>
    <xf numFmtId="164" fontId="0" fillId="0" borderId="4" xfId="0" applyNumberFormat="1" applyBorder="1" applyAlignment="1" applyProtection="1">
      <alignment horizontal="center" wrapText="1"/>
    </xf>
    <xf numFmtId="0" fontId="0" fillId="3" borderId="5" xfId="0" applyFill="1" applyBorder="1" applyAlignment="1" applyProtection="1">
      <alignment horizontal="center"/>
    </xf>
    <xf numFmtId="9" fontId="0" fillId="0" borderId="4" xfId="0" applyNumberFormat="1" applyBorder="1" applyAlignment="1" applyProtection="1">
      <alignment horizontal="center" wrapText="1"/>
    </xf>
    <xf numFmtId="164" fontId="0" fillId="0" borderId="4" xfId="0" applyNumberFormat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horizontal="center" wrapText="1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2" borderId="0" xfId="0" applyFont="1" applyFill="1" applyProtection="1"/>
    <xf numFmtId="0" fontId="2" fillId="0" borderId="0" xfId="0" applyFont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0" fillId="13" borderId="5" xfId="0" applyFill="1" applyBorder="1" applyAlignment="1" applyProtection="1">
      <alignment wrapText="1"/>
    </xf>
    <xf numFmtId="0" fontId="0" fillId="13" borderId="4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6" fillId="4" borderId="1" xfId="0" applyFont="1" applyFill="1" applyBorder="1" applyProtection="1"/>
    <xf numFmtId="0" fontId="6" fillId="4" borderId="1" xfId="0" applyFont="1" applyFill="1" applyBorder="1" applyAlignment="1" applyProtection="1">
      <alignment wrapText="1"/>
    </xf>
    <xf numFmtId="164" fontId="6" fillId="4" borderId="1" xfId="0" applyNumberFormat="1" applyFont="1" applyFill="1" applyBorder="1" applyAlignment="1" applyProtection="1">
      <alignment horizontal="center" wrapText="1"/>
    </xf>
    <xf numFmtId="9" fontId="6" fillId="4" borderId="1" xfId="0" applyNumberFormat="1" applyFont="1" applyFill="1" applyBorder="1" applyAlignment="1" applyProtection="1">
      <alignment horizontal="center" wrapText="1"/>
    </xf>
    <xf numFmtId="9" fontId="6" fillId="4" borderId="2" xfId="0" applyNumberFormat="1" applyFont="1" applyFill="1" applyBorder="1" applyAlignment="1" applyProtection="1">
      <alignment horizontal="center" wrapText="1"/>
    </xf>
    <xf numFmtId="0" fontId="0" fillId="0" borderId="4" xfId="0" applyBorder="1" applyProtection="1"/>
    <xf numFmtId="9" fontId="6" fillId="5" borderId="5" xfId="0" applyNumberFormat="1" applyFont="1" applyFill="1" applyBorder="1" applyAlignment="1" applyProtection="1">
      <alignment horizontal="center" wrapText="1"/>
    </xf>
    <xf numFmtId="9" fontId="6" fillId="5" borderId="4" xfId="0" applyNumberFormat="1" applyFont="1" applyFill="1" applyBorder="1" applyAlignment="1" applyProtection="1">
      <alignment horizontal="center" wrapText="1"/>
    </xf>
    <xf numFmtId="0" fontId="6" fillId="0" borderId="1" xfId="0" applyFont="1" applyBorder="1" applyAlignment="1" applyProtection="1">
      <alignment wrapText="1"/>
    </xf>
    <xf numFmtId="164" fontId="6" fillId="0" borderId="1" xfId="0" applyNumberFormat="1" applyFont="1" applyBorder="1" applyAlignment="1" applyProtection="1">
      <alignment horizontal="center" wrapText="1"/>
    </xf>
    <xf numFmtId="9" fontId="6" fillId="0" borderId="1" xfId="0" applyNumberFormat="1" applyFont="1" applyBorder="1" applyAlignment="1" applyProtection="1">
      <alignment horizontal="center" wrapText="1"/>
    </xf>
    <xf numFmtId="9" fontId="6" fillId="0" borderId="2" xfId="0" applyNumberFormat="1" applyFont="1" applyBorder="1" applyAlignment="1" applyProtection="1">
      <alignment horizontal="center" wrapText="1"/>
    </xf>
    <xf numFmtId="0" fontId="6" fillId="12" borderId="5" xfId="0" applyNumberFormat="1" applyFont="1" applyFill="1" applyBorder="1" applyAlignment="1" applyProtection="1">
      <alignment horizontal="center" wrapText="1"/>
    </xf>
    <xf numFmtId="0" fontId="6" fillId="12" borderId="4" xfId="0" applyNumberFormat="1" applyFont="1" applyFill="1" applyBorder="1" applyAlignment="1" applyProtection="1">
      <alignment horizontal="center" wrapText="1"/>
    </xf>
    <xf numFmtId="0" fontId="0" fillId="4" borderId="1" xfId="0" applyFill="1" applyBorder="1" applyAlignment="1" applyProtection="1">
      <alignment wrapText="1"/>
    </xf>
    <xf numFmtId="164" fontId="0" fillId="4" borderId="1" xfId="0" applyNumberFormat="1" applyFill="1" applyBorder="1" applyAlignment="1" applyProtection="1">
      <alignment horizontal="center" wrapText="1"/>
    </xf>
    <xf numFmtId="9" fontId="0" fillId="4" borderId="1" xfId="0" applyNumberFormat="1" applyFill="1" applyBorder="1" applyAlignment="1" applyProtection="1">
      <alignment horizontal="center" wrapText="1"/>
    </xf>
    <xf numFmtId="9" fontId="0" fillId="4" borderId="2" xfId="0" applyNumberFormat="1" applyFill="1" applyBorder="1" applyAlignment="1" applyProtection="1">
      <alignment horizontal="center" wrapText="1"/>
    </xf>
    <xf numFmtId="0" fontId="0" fillId="3" borderId="4" xfId="0" applyFill="1" applyBorder="1" applyProtection="1"/>
    <xf numFmtId="9" fontId="0" fillId="5" borderId="0" xfId="0" applyNumberFormat="1" applyFill="1" applyBorder="1" applyAlignment="1" applyProtection="1">
      <alignment horizontal="center" wrapText="1"/>
    </xf>
    <xf numFmtId="0" fontId="0" fillId="3" borderId="0" xfId="0" applyFill="1" applyProtection="1"/>
    <xf numFmtId="0" fontId="0" fillId="0" borderId="1" xfId="0" applyBorder="1" applyAlignment="1" applyProtection="1">
      <alignment wrapText="1"/>
    </xf>
    <xf numFmtId="164" fontId="0" fillId="0" borderId="1" xfId="0" applyNumberFormat="1" applyBorder="1" applyAlignment="1" applyProtection="1">
      <alignment horizontal="center" wrapText="1"/>
    </xf>
    <xf numFmtId="9" fontId="0" fillId="0" borderId="1" xfId="0" applyNumberFormat="1" applyBorder="1" applyAlignment="1" applyProtection="1">
      <alignment horizontal="center" wrapText="1"/>
    </xf>
    <xf numFmtId="9" fontId="0" fillId="0" borderId="2" xfId="0" applyNumberFormat="1" applyBorder="1" applyAlignment="1" applyProtection="1">
      <alignment horizontal="center" wrapText="1"/>
    </xf>
    <xf numFmtId="0" fontId="0" fillId="0" borderId="3" xfId="0" applyBorder="1" applyAlignment="1" applyProtection="1">
      <alignment wrapText="1"/>
    </xf>
    <xf numFmtId="164" fontId="0" fillId="0" borderId="3" xfId="0" applyNumberFormat="1" applyBorder="1" applyAlignment="1" applyProtection="1">
      <alignment horizontal="center" wrapText="1"/>
    </xf>
    <xf numFmtId="9" fontId="0" fillId="0" borderId="3" xfId="0" applyNumberFormat="1" applyBorder="1" applyAlignment="1" applyProtection="1">
      <alignment horizontal="center" wrapText="1"/>
    </xf>
    <xf numFmtId="0" fontId="5" fillId="6" borderId="4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</xf>
    <xf numFmtId="164" fontId="5" fillId="2" borderId="4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top" wrapText="1"/>
    </xf>
    <xf numFmtId="0" fontId="0" fillId="6" borderId="5" xfId="0" applyFill="1" applyBorder="1" applyAlignment="1" applyProtection="1">
      <alignment horizontal="center"/>
    </xf>
    <xf numFmtId="10" fontId="0" fillId="0" borderId="0" xfId="0" applyNumberFormat="1" applyAlignment="1" applyProtection="1">
      <alignment horizontal="center" wrapText="1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 wrapText="1"/>
    </xf>
    <xf numFmtId="164" fontId="2" fillId="6" borderId="4" xfId="0" applyNumberFormat="1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 wrapText="1"/>
    </xf>
    <xf numFmtId="164" fontId="2" fillId="6" borderId="4" xfId="1" applyNumberFormat="1" applyFont="1" applyFill="1" applyBorder="1" applyAlignment="1" applyProtection="1">
      <alignment horizontal="center" vertical="center" wrapText="1"/>
    </xf>
    <xf numFmtId="164" fontId="2" fillId="6" borderId="5" xfId="1" applyNumberFormat="1" applyFont="1" applyFill="1" applyBorder="1" applyAlignment="1" applyProtection="1">
      <alignment horizontal="center" vertical="center" wrapText="1"/>
    </xf>
    <xf numFmtId="164" fontId="6" fillId="2" borderId="0" xfId="0" applyNumberFormat="1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center" wrapText="1"/>
    </xf>
    <xf numFmtId="164" fontId="6" fillId="0" borderId="0" xfId="0" applyNumberFormat="1" applyFont="1" applyAlignment="1" applyProtection="1">
      <alignment horizontal="center"/>
    </xf>
    <xf numFmtId="10" fontId="6" fillId="0" borderId="0" xfId="0" applyNumberFormat="1" applyFont="1" applyAlignment="1" applyProtection="1">
      <alignment horizontal="center" wrapText="1"/>
    </xf>
    <xf numFmtId="44" fontId="0" fillId="0" borderId="0" xfId="0" applyNumberFormat="1" applyAlignment="1" applyProtection="1">
      <alignment horizontal="center"/>
    </xf>
    <xf numFmtId="0" fontId="4" fillId="7" borderId="0" xfId="0" applyFont="1" applyFill="1" applyAlignment="1" applyProtection="1">
      <alignment wrapText="1"/>
    </xf>
    <xf numFmtId="0" fontId="2" fillId="7" borderId="1" xfId="0" applyFont="1" applyFill="1" applyBorder="1" applyAlignment="1" applyProtection="1">
      <alignment horizontal="center" vertical="center" wrapText="1"/>
    </xf>
    <xf numFmtId="164" fontId="2" fillId="7" borderId="1" xfId="0" applyNumberFormat="1" applyFont="1" applyFill="1" applyBorder="1" applyAlignment="1" applyProtection="1">
      <alignment horizontal="center" vertical="center" wrapText="1"/>
    </xf>
    <xf numFmtId="0" fontId="2" fillId="7" borderId="2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Protection="1"/>
    <xf numFmtId="0" fontId="6" fillId="8" borderId="1" xfId="0" applyFont="1" applyFill="1" applyBorder="1" applyAlignment="1" applyProtection="1">
      <alignment wrapText="1"/>
    </xf>
    <xf numFmtId="164" fontId="6" fillId="8" borderId="1" xfId="0" applyNumberFormat="1" applyFont="1" applyFill="1" applyBorder="1" applyAlignment="1" applyProtection="1">
      <alignment horizontal="center" wrapText="1"/>
    </xf>
    <xf numFmtId="9" fontId="6" fillId="8" borderId="1" xfId="0" applyNumberFormat="1" applyFont="1" applyFill="1" applyBorder="1" applyAlignment="1" applyProtection="1">
      <alignment horizontal="center" wrapText="1"/>
    </xf>
    <xf numFmtId="9" fontId="6" fillId="8" borderId="2" xfId="0" applyNumberFormat="1" applyFont="1" applyFill="1" applyBorder="1" applyAlignment="1" applyProtection="1">
      <alignment horizontal="center" wrapText="1"/>
    </xf>
    <xf numFmtId="0" fontId="0" fillId="8" borderId="1" xfId="0" applyFill="1" applyBorder="1" applyAlignment="1" applyProtection="1">
      <alignment wrapText="1"/>
    </xf>
    <xf numFmtId="164" fontId="0" fillId="8" borderId="1" xfId="0" applyNumberFormat="1" applyFill="1" applyBorder="1" applyAlignment="1" applyProtection="1">
      <alignment horizontal="center" wrapText="1"/>
    </xf>
    <xf numFmtId="9" fontId="0" fillId="8" borderId="1" xfId="0" applyNumberFormat="1" applyFill="1" applyBorder="1" applyAlignment="1" applyProtection="1">
      <alignment horizontal="center" wrapText="1"/>
    </xf>
    <xf numFmtId="9" fontId="0" fillId="8" borderId="2" xfId="0" applyNumberFormat="1" applyFill="1" applyBorder="1" applyAlignment="1" applyProtection="1">
      <alignment horizontal="center" wrapText="1"/>
    </xf>
    <xf numFmtId="9" fontId="0" fillId="3" borderId="4" xfId="0" applyNumberFormat="1" applyFill="1" applyBorder="1" applyAlignment="1" applyProtection="1">
      <alignment horizontal="center" wrapText="1"/>
    </xf>
    <xf numFmtId="164" fontId="5" fillId="7" borderId="4" xfId="0" applyNumberFormat="1" applyFont="1" applyFill="1" applyBorder="1" applyAlignment="1" applyProtection="1">
      <alignment horizontal="center" vertical="center"/>
    </xf>
    <xf numFmtId="0" fontId="5" fillId="7" borderId="4" xfId="0" applyFont="1" applyFill="1" applyBorder="1" applyAlignment="1" applyProtection="1">
      <alignment horizontal="center" vertical="top" wrapText="1"/>
    </xf>
    <xf numFmtId="164" fontId="0" fillId="6" borderId="0" xfId="0" applyNumberFormat="1" applyFill="1" applyAlignment="1" applyProtection="1">
      <alignment horizontal="center"/>
    </xf>
    <xf numFmtId="164" fontId="3" fillId="9" borderId="0" xfId="0" applyNumberFormat="1" applyFont="1" applyFill="1" applyAlignment="1" applyProtection="1">
      <alignment horizontal="center" wrapText="1"/>
    </xf>
    <xf numFmtId="0" fontId="7" fillId="10" borderId="0" xfId="0" applyFont="1" applyFill="1" applyAlignment="1" applyProtection="1">
      <alignment wrapText="1"/>
    </xf>
    <xf numFmtId="0" fontId="2" fillId="10" borderId="1" xfId="0" applyFont="1" applyFill="1" applyBorder="1" applyAlignment="1" applyProtection="1">
      <alignment horizontal="center" vertical="center" wrapText="1"/>
    </xf>
    <xf numFmtId="164" fontId="2" fillId="10" borderId="1" xfId="0" applyNumberFormat="1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 wrapText="1"/>
    </xf>
    <xf numFmtId="0" fontId="6" fillId="11" borderId="1" xfId="0" applyFont="1" applyFill="1" applyBorder="1" applyProtection="1"/>
    <xf numFmtId="0" fontId="6" fillId="11" borderId="1" xfId="0" applyFont="1" applyFill="1" applyBorder="1" applyAlignment="1" applyProtection="1">
      <alignment wrapText="1"/>
    </xf>
    <xf numFmtId="164" fontId="6" fillId="11" borderId="1" xfId="0" applyNumberFormat="1" applyFont="1" applyFill="1" applyBorder="1" applyAlignment="1" applyProtection="1">
      <alignment horizontal="center" wrapText="1"/>
    </xf>
    <xf numFmtId="9" fontId="6" fillId="11" borderId="1" xfId="0" applyNumberFormat="1" applyFont="1" applyFill="1" applyBorder="1" applyAlignment="1" applyProtection="1">
      <alignment horizontal="center" wrapText="1"/>
    </xf>
    <xf numFmtId="9" fontId="6" fillId="11" borderId="2" xfId="0" applyNumberFormat="1" applyFont="1" applyFill="1" applyBorder="1" applyAlignment="1" applyProtection="1">
      <alignment horizontal="center" wrapText="1"/>
    </xf>
    <xf numFmtId="0" fontId="0" fillId="11" borderId="1" xfId="0" applyFill="1" applyBorder="1" applyAlignment="1" applyProtection="1">
      <alignment wrapText="1"/>
    </xf>
    <xf numFmtId="164" fontId="0" fillId="11" borderId="1" xfId="0" applyNumberFormat="1" applyFill="1" applyBorder="1" applyAlignment="1" applyProtection="1">
      <alignment horizontal="center" wrapText="1"/>
    </xf>
    <xf numFmtId="9" fontId="0" fillId="11" borderId="1" xfId="0" applyNumberFormat="1" applyFill="1" applyBorder="1" applyAlignment="1" applyProtection="1">
      <alignment horizontal="center" wrapText="1"/>
    </xf>
    <xf numFmtId="9" fontId="0" fillId="11" borderId="2" xfId="0" applyNumberFormat="1" applyFill="1" applyBorder="1" applyAlignment="1" applyProtection="1">
      <alignment horizontal="center" wrapText="1"/>
    </xf>
    <xf numFmtId="164" fontId="5" fillId="10" borderId="4" xfId="0" applyNumberFormat="1" applyFont="1" applyFill="1" applyBorder="1" applyAlignment="1" applyProtection="1">
      <alignment horizontal="center" vertical="center"/>
    </xf>
    <xf numFmtId="0" fontId="5" fillId="10" borderId="4" xfId="0" applyFont="1" applyFill="1" applyBorder="1" applyAlignment="1" applyProtection="1">
      <alignment horizontal="center" vertical="top" wrapText="1"/>
    </xf>
    <xf numFmtId="164" fontId="3" fillId="10" borderId="0" xfId="0" applyNumberFormat="1" applyFont="1" applyFill="1" applyAlignment="1" applyProtection="1">
      <alignment horizontal="center" wrapText="1"/>
    </xf>
    <xf numFmtId="0" fontId="6" fillId="12" borderId="4" xfId="0" applyNumberFormat="1" applyFont="1" applyFill="1" applyBorder="1" applyAlignment="1" applyProtection="1">
      <alignment horizontal="center" wrapText="1"/>
      <protection locked="0"/>
    </xf>
    <xf numFmtId="0" fontId="0" fillId="13" borderId="4" xfId="0" applyNumberFormat="1" applyFill="1" applyBorder="1" applyProtection="1">
      <protection locked="0"/>
    </xf>
    <xf numFmtId="0" fontId="0" fillId="13" borderId="4" xfId="0" applyFill="1" applyBorder="1" applyProtection="1">
      <protection locked="0"/>
    </xf>
    <xf numFmtId="164" fontId="0" fillId="13" borderId="4" xfId="0" applyNumberFormat="1" applyFill="1" applyBorder="1" applyProtection="1">
      <protection locked="0"/>
    </xf>
    <xf numFmtId="0" fontId="8" fillId="0" borderId="0" xfId="0" applyFont="1" applyProtection="1"/>
    <xf numFmtId="0" fontId="8" fillId="0" borderId="0" xfId="0" applyFont="1" applyAlignment="1" applyProtection="1">
      <alignment horizontal="center" wrapText="1"/>
    </xf>
    <xf numFmtId="164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0" fillId="0" borderId="0" xfId="0" applyFont="1" applyProtection="1"/>
    <xf numFmtId="0" fontId="8" fillId="14" borderId="0" xfId="0" applyFont="1" applyFill="1" applyProtection="1"/>
    <xf numFmtId="0" fontId="8" fillId="14" borderId="0" xfId="0" applyFont="1" applyFill="1" applyAlignment="1" applyProtection="1">
      <alignment horizontal="center" wrapText="1"/>
    </xf>
    <xf numFmtId="164" fontId="8" fillId="14" borderId="0" xfId="0" applyNumberFormat="1" applyFont="1" applyFill="1" applyAlignment="1" applyProtection="1">
      <alignment horizontal="center"/>
    </xf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" wrapText="1"/>
    </xf>
    <xf numFmtId="164" fontId="8" fillId="0" borderId="0" xfId="0" applyNumberFormat="1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EE5F-41A2-4040-9E06-64A060390941}">
  <dimension ref="A1:AD76"/>
  <sheetViews>
    <sheetView tabSelected="1" workbookViewId="0">
      <selection activeCell="C39" sqref="C39"/>
    </sheetView>
  </sheetViews>
  <sheetFormatPr defaultRowHeight="15" outlineLevelCol="1" x14ac:dyDescent="0.25"/>
  <cols>
    <col min="1" max="1" width="2.5703125" style="9" customWidth="1"/>
    <col min="2" max="2" width="46.5703125" style="9" bestFit="1" customWidth="1"/>
    <col min="3" max="3" width="20.28515625" style="11" bestFit="1" customWidth="1"/>
    <col min="4" max="4" width="10.42578125" style="12" customWidth="1"/>
    <col min="5" max="5" width="11.28515625" style="12" customWidth="1"/>
    <col min="6" max="6" width="11.5703125" style="13" customWidth="1"/>
    <col min="7" max="7" width="13.42578125" style="13" customWidth="1"/>
    <col min="8" max="8" width="11" style="13" customWidth="1"/>
    <col min="9" max="9" width="14.7109375" style="13" customWidth="1"/>
    <col min="10" max="10" width="13.85546875" style="13" customWidth="1"/>
    <col min="11" max="11" width="12.7109375" style="13" customWidth="1"/>
    <col min="12" max="13" width="13.140625" style="13" customWidth="1"/>
    <col min="14" max="14" width="15.28515625" style="13" customWidth="1"/>
    <col min="15" max="15" width="14.28515625" style="13" customWidth="1"/>
    <col min="16" max="16" width="14.42578125" style="13" customWidth="1"/>
    <col min="17" max="17" width="12.28515625" style="13" bestFit="1" customWidth="1"/>
    <col min="18" max="18" width="10.5703125" style="13" hidden="1" customWidth="1" outlineLevel="1"/>
    <col min="19" max="19" width="14.140625" style="13" customWidth="1" collapsed="1"/>
    <col min="20" max="21" width="10.5703125" style="13" hidden="1" customWidth="1" outlineLevel="1"/>
    <col min="22" max="22" width="15.42578125" style="13" customWidth="1" collapsed="1"/>
    <col min="23" max="24" width="10.5703125" style="13" hidden="1" customWidth="1" outlineLevel="1"/>
    <col min="25" max="25" width="10.5703125" style="13" customWidth="1" collapsed="1"/>
    <col min="26" max="26" width="10.5703125" style="13" hidden="1" customWidth="1" outlineLevel="1"/>
    <col min="27" max="27" width="10.85546875" style="13" bestFit="1" customWidth="1" collapsed="1"/>
    <col min="28" max="29" width="12" style="13" bestFit="1" customWidth="1"/>
    <col min="30" max="16384" width="9.140625" style="9"/>
  </cols>
  <sheetData>
    <row r="1" spans="1:29" ht="26.25" x14ac:dyDescent="0.4">
      <c r="B1" s="10" t="s">
        <v>0</v>
      </c>
    </row>
    <row r="2" spans="1:29" ht="21" customHeight="1" x14ac:dyDescent="0.25">
      <c r="B2" s="110" t="s">
        <v>43</v>
      </c>
      <c r="C2" s="111"/>
      <c r="D2" s="112"/>
      <c r="E2" s="112"/>
    </row>
    <row r="3" spans="1:29" s="113" customFormat="1" ht="21" customHeight="1" x14ac:dyDescent="0.25">
      <c r="B3" s="114"/>
      <c r="C3" s="115"/>
      <c r="D3" s="116"/>
      <c r="E3" s="116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</row>
    <row r="4" spans="1:29" s="105" customFormat="1" x14ac:dyDescent="0.25">
      <c r="B4" s="109" t="s">
        <v>56</v>
      </c>
      <c r="C4" s="106"/>
      <c r="D4" s="107"/>
      <c r="E4" s="107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</row>
    <row r="5" spans="1:29" x14ac:dyDescent="0.25">
      <c r="B5" s="9" t="s">
        <v>42</v>
      </c>
    </row>
    <row r="6" spans="1:29" x14ac:dyDescent="0.25">
      <c r="B6" s="9" t="s">
        <v>57</v>
      </c>
    </row>
    <row r="8" spans="1:29" ht="26.25" x14ac:dyDescent="0.4">
      <c r="B8" s="14" t="s">
        <v>1</v>
      </c>
    </row>
    <row r="10" spans="1:29" s="21" customFormat="1" ht="75" x14ac:dyDescent="0.25">
      <c r="A10" s="15"/>
      <c r="B10" s="16" t="s">
        <v>2</v>
      </c>
      <c r="C10" s="16" t="s">
        <v>3</v>
      </c>
      <c r="D10" s="17" t="s">
        <v>4</v>
      </c>
      <c r="E10" s="16" t="s">
        <v>5</v>
      </c>
      <c r="F10" s="16" t="s">
        <v>6</v>
      </c>
      <c r="G10" s="18" t="s">
        <v>7</v>
      </c>
      <c r="H10" s="2"/>
      <c r="I10" s="19" t="s">
        <v>31</v>
      </c>
      <c r="J10" s="20" t="s">
        <v>32</v>
      </c>
      <c r="K10" s="20" t="s">
        <v>33</v>
      </c>
      <c r="L10" s="20" t="s">
        <v>34</v>
      </c>
      <c r="M10" s="20" t="s">
        <v>35</v>
      </c>
      <c r="N10" s="20" t="s">
        <v>36</v>
      </c>
      <c r="O10" s="20" t="s">
        <v>38</v>
      </c>
      <c r="P10" s="20" t="s">
        <v>37</v>
      </c>
      <c r="Q10" s="20" t="s">
        <v>44</v>
      </c>
      <c r="R10" s="20"/>
      <c r="S10" s="20" t="s">
        <v>39</v>
      </c>
      <c r="T10" s="20"/>
      <c r="U10" s="20"/>
      <c r="V10" s="20" t="s">
        <v>40</v>
      </c>
    </row>
    <row r="11" spans="1:29" x14ac:dyDescent="0.25">
      <c r="A11" s="21"/>
      <c r="B11" s="22" t="s">
        <v>8</v>
      </c>
      <c r="C11" s="23" t="s">
        <v>9</v>
      </c>
      <c r="D11" s="24">
        <v>9.99</v>
      </c>
      <c r="E11" s="25">
        <v>0.25</v>
      </c>
      <c r="F11" s="25">
        <v>0.05</v>
      </c>
      <c r="G11" s="26">
        <v>0.05</v>
      </c>
      <c r="H11" s="27"/>
      <c r="I11" s="28"/>
      <c r="J11" s="29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9"/>
      <c r="X11" s="9"/>
      <c r="Y11" s="9"/>
      <c r="Z11" s="9"/>
      <c r="AA11" s="9"/>
      <c r="AB11" s="9"/>
      <c r="AC11" s="9"/>
    </row>
    <row r="12" spans="1:29" x14ac:dyDescent="0.25">
      <c r="A12" s="21"/>
      <c r="B12" s="30" t="s">
        <v>10</v>
      </c>
      <c r="C12" s="30" t="s">
        <v>9</v>
      </c>
      <c r="D12" s="31">
        <v>99.99</v>
      </c>
      <c r="E12" s="32">
        <v>0.7</v>
      </c>
      <c r="F12" s="32">
        <v>0.02</v>
      </c>
      <c r="G12" s="33">
        <v>0.03</v>
      </c>
      <c r="H12" s="27"/>
      <c r="I12" s="34">
        <f>E22</f>
        <v>50</v>
      </c>
      <c r="J12" s="101">
        <v>15</v>
      </c>
      <c r="K12" s="102">
        <f>I12*J12</f>
        <v>750</v>
      </c>
      <c r="L12" s="102">
        <v>60</v>
      </c>
      <c r="M12" s="102">
        <f>K12/L12</f>
        <v>12.5</v>
      </c>
      <c r="N12" s="102">
        <f>M12/5</f>
        <v>2.5</v>
      </c>
      <c r="O12" s="102">
        <v>2.5</v>
      </c>
      <c r="P12" s="103">
        <f>N12+O12</f>
        <v>5</v>
      </c>
      <c r="Q12" s="104">
        <f>G22</f>
        <v>3499.6499999999996</v>
      </c>
      <c r="R12" s="103"/>
      <c r="S12" s="104">
        <f>(Q12/4)/5/P12</f>
        <v>34.996499999999997</v>
      </c>
      <c r="T12" s="103"/>
      <c r="U12" s="103"/>
      <c r="V12" s="104">
        <f>Q12+S29</f>
        <v>13820.347499999998</v>
      </c>
      <c r="W12" s="9"/>
      <c r="X12" s="9"/>
      <c r="Y12" s="9"/>
      <c r="Z12" s="9"/>
      <c r="AA12" s="9"/>
      <c r="AB12" s="9"/>
      <c r="AC12" s="9"/>
    </row>
    <row r="13" spans="1:29" x14ac:dyDescent="0.25">
      <c r="A13" s="21"/>
      <c r="B13" s="36" t="s">
        <v>11</v>
      </c>
      <c r="C13" s="36" t="s">
        <v>12</v>
      </c>
      <c r="D13" s="37">
        <v>899.99</v>
      </c>
      <c r="E13" s="38">
        <v>0.3</v>
      </c>
      <c r="F13" s="38">
        <v>0.05</v>
      </c>
      <c r="G13" s="39">
        <v>0.05</v>
      </c>
      <c r="H13" s="40"/>
      <c r="I13" s="41"/>
      <c r="J13" s="42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x14ac:dyDescent="0.25">
      <c r="A14" s="21"/>
      <c r="B14" s="43" t="s">
        <v>58</v>
      </c>
      <c r="C14" s="43" t="s">
        <v>9</v>
      </c>
      <c r="D14" s="44">
        <v>99.99</v>
      </c>
      <c r="E14" s="45">
        <v>0.2</v>
      </c>
      <c r="F14" s="45">
        <v>0.05</v>
      </c>
      <c r="G14" s="46">
        <v>0.05</v>
      </c>
      <c r="H14" s="27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x14ac:dyDescent="0.25">
      <c r="A15" s="21"/>
      <c r="B15" s="36" t="s">
        <v>13</v>
      </c>
      <c r="C15" s="36" t="s">
        <v>61</v>
      </c>
      <c r="D15" s="37">
        <v>2500</v>
      </c>
      <c r="E15" s="38">
        <v>0.15</v>
      </c>
      <c r="F15" s="38">
        <v>0</v>
      </c>
      <c r="G15" s="39">
        <v>0</v>
      </c>
      <c r="H15" s="27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x14ac:dyDescent="0.25">
      <c r="A16" s="21"/>
      <c r="B16" s="43" t="s">
        <v>14</v>
      </c>
      <c r="C16" s="43" t="s">
        <v>60</v>
      </c>
      <c r="D16" s="44">
        <v>150</v>
      </c>
      <c r="E16" s="45">
        <v>0.6</v>
      </c>
      <c r="F16" s="45">
        <v>0.02</v>
      </c>
      <c r="G16" s="46">
        <v>0.03</v>
      </c>
      <c r="H16" s="27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30" ht="30" x14ac:dyDescent="0.25">
      <c r="A17" s="21"/>
      <c r="B17" s="36" t="s">
        <v>15</v>
      </c>
      <c r="C17" s="36" t="s">
        <v>16</v>
      </c>
      <c r="D17" s="37">
        <v>49.99</v>
      </c>
      <c r="E17" s="38">
        <v>0.25</v>
      </c>
      <c r="F17" s="38">
        <v>0.02</v>
      </c>
      <c r="G17" s="39">
        <v>0.03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30" ht="30" x14ac:dyDescent="0.25">
      <c r="A18" s="21"/>
      <c r="B18" s="47" t="s">
        <v>17</v>
      </c>
      <c r="C18" s="47" t="s">
        <v>16</v>
      </c>
      <c r="D18" s="48">
        <v>49.99</v>
      </c>
      <c r="E18" s="49">
        <v>0.25</v>
      </c>
      <c r="F18" s="49">
        <v>0.02</v>
      </c>
      <c r="G18" s="6">
        <v>0.03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20" spans="1:30" ht="75" x14ac:dyDescent="0.25">
      <c r="B20" s="50" t="s">
        <v>18</v>
      </c>
      <c r="C20" s="51" t="s">
        <v>3</v>
      </c>
      <c r="D20" s="52" t="s">
        <v>4</v>
      </c>
      <c r="E20" s="53" t="s">
        <v>46</v>
      </c>
      <c r="F20" s="53" t="s">
        <v>19</v>
      </c>
      <c r="G20" s="53" t="s">
        <v>51</v>
      </c>
      <c r="H20" s="53" t="s">
        <v>20</v>
      </c>
      <c r="I20" s="53" t="s">
        <v>47</v>
      </c>
      <c r="J20" s="53" t="s">
        <v>21</v>
      </c>
      <c r="K20" s="53" t="s">
        <v>22</v>
      </c>
      <c r="L20" s="53" t="s">
        <v>48</v>
      </c>
      <c r="M20" s="53" t="s">
        <v>23</v>
      </c>
      <c r="N20" s="53" t="s">
        <v>49</v>
      </c>
      <c r="O20" s="53" t="s">
        <v>24</v>
      </c>
      <c r="P20" s="53" t="s">
        <v>25</v>
      </c>
      <c r="Q20" s="53" t="s">
        <v>50</v>
      </c>
      <c r="R20" s="15"/>
      <c r="S20" s="15" t="s">
        <v>30</v>
      </c>
      <c r="T20" s="15"/>
      <c r="U20" s="15"/>
      <c r="V20" s="15"/>
      <c r="W20" s="15"/>
      <c r="X20" s="15"/>
      <c r="Y20" s="15"/>
      <c r="Z20" s="15"/>
      <c r="AA20" s="15"/>
    </row>
    <row r="21" spans="1:30" x14ac:dyDescent="0.25">
      <c r="B21" s="2" t="s">
        <v>8</v>
      </c>
      <c r="C21" s="3" t="str">
        <f t="shared" ref="C21:C28" si="0">IF(ISERROR(VLOOKUP($B21,$B$11:$J$18,2,0)),"N/A",VLOOKUP($B21,$B$11:$J$18,2,0))</f>
        <v>Monthly</v>
      </c>
      <c r="D21" s="4">
        <f t="shared" ref="D21:D28" si="1">IF(ISERROR(VLOOKUP($B21,$B$11:$J$18,3,0)),"N/A",VLOOKUP($B21,$B$11:$J$18,3,0))</f>
        <v>9.99</v>
      </c>
      <c r="E21" s="1">
        <v>25</v>
      </c>
      <c r="F21" s="6">
        <f t="shared" ref="F21:F28" si="2">IF(ISERROR(VLOOKUP($B21,$B$11:$J$18,4,0)),"N/A",(VLOOKUP($B21,$B$11:$J$18,4,0)))</f>
        <v>0.25</v>
      </c>
      <c r="G21" s="7">
        <f t="shared" ref="G21:G28" si="3">IF(ISERROR(($D21*$F21)*($E21)),"N/A",(($D21*$F21)*($E21)))</f>
        <v>62.4375</v>
      </c>
      <c r="H21" s="1">
        <v>30</v>
      </c>
      <c r="I21" s="1">
        <v>30</v>
      </c>
      <c r="J21" s="5">
        <f t="shared" ref="J21:J28" si="4">H21*I21</f>
        <v>900</v>
      </c>
      <c r="K21" s="6">
        <f t="shared" ref="K21:K28" si="5">IF(ISERROR(VLOOKUP($B21,$B$11:$J$18,5,0)),"N/A",(VLOOKUP($B21,$B$11:$J$18,5,0)))</f>
        <v>0.05</v>
      </c>
      <c r="L21" s="7">
        <f t="shared" ref="L21:L28" si="6">IF(ISERROR(($D21*$K21)*($J21)),"N/A",(($D21*$K21)*($J21)))</f>
        <v>449.55000000000007</v>
      </c>
      <c r="M21" s="5">
        <f t="shared" ref="M21:M28" si="7">J21</f>
        <v>900</v>
      </c>
      <c r="N21" s="1">
        <v>1</v>
      </c>
      <c r="O21" s="5">
        <f t="shared" ref="O21:O28" si="8">M21*N21</f>
        <v>900</v>
      </c>
      <c r="P21" s="6">
        <f>IF(ISERROR(VLOOKUP($B21,$B$11:$J$18,6,0)),"N/A",(VLOOKUP($B21,$B$11:$J$18,6,0)))</f>
        <v>0.05</v>
      </c>
      <c r="Q21" s="7">
        <f t="shared" ref="Q21:Q28" si="9">IF(ISERROR(($D21*$P21)*($O21)),"N/A",(($D21*$P21)*($O21)))</f>
        <v>449.55000000000007</v>
      </c>
      <c r="R21" s="12"/>
      <c r="S21" s="55"/>
      <c r="T21" s="12"/>
      <c r="U21" s="12"/>
      <c r="V21" s="55"/>
      <c r="W21" s="12"/>
      <c r="X21" s="12"/>
      <c r="Y21" s="55"/>
      <c r="Z21" s="12"/>
      <c r="AA21" s="12"/>
    </row>
    <row r="22" spans="1:30" x14ac:dyDescent="0.25">
      <c r="B22" s="2" t="s">
        <v>10</v>
      </c>
      <c r="C22" s="3" t="str">
        <f t="shared" si="0"/>
        <v>Monthly</v>
      </c>
      <c r="D22" s="4">
        <f t="shared" si="1"/>
        <v>99.99</v>
      </c>
      <c r="E22" s="1">
        <v>50</v>
      </c>
      <c r="F22" s="6">
        <f t="shared" si="2"/>
        <v>0.7</v>
      </c>
      <c r="G22" s="7">
        <f t="shared" si="3"/>
        <v>3499.6499999999996</v>
      </c>
      <c r="H22" s="1">
        <v>10</v>
      </c>
      <c r="I22" s="1">
        <v>25</v>
      </c>
      <c r="J22" s="5">
        <f t="shared" si="4"/>
        <v>250</v>
      </c>
      <c r="K22" s="6">
        <f t="shared" si="5"/>
        <v>0.02</v>
      </c>
      <c r="L22" s="7">
        <f t="shared" si="6"/>
        <v>499.95</v>
      </c>
      <c r="M22" s="5">
        <f t="shared" si="7"/>
        <v>250</v>
      </c>
      <c r="N22" s="1">
        <v>2</v>
      </c>
      <c r="O22" s="5">
        <f t="shared" si="8"/>
        <v>500</v>
      </c>
      <c r="P22" s="6">
        <f>IF(ISERROR(VLOOKUP($B22,$B$11:$J$18,6,0)),"N/A",(VLOOKUP($B22,$B$11:$J$18,6,0)))</f>
        <v>0.03</v>
      </c>
      <c r="Q22" s="7">
        <f t="shared" si="9"/>
        <v>1499.85</v>
      </c>
      <c r="R22" s="12"/>
      <c r="S22" s="55"/>
      <c r="T22" s="12"/>
      <c r="U22" s="12"/>
      <c r="V22" s="55"/>
      <c r="W22" s="12"/>
      <c r="X22" s="12"/>
      <c r="Y22" s="55"/>
      <c r="Z22" s="12"/>
      <c r="AA22" s="12"/>
    </row>
    <row r="23" spans="1:30" x14ac:dyDescent="0.25">
      <c r="B23" s="2" t="s">
        <v>11</v>
      </c>
      <c r="C23" s="3" t="str">
        <f t="shared" si="0"/>
        <v>Yearly</v>
      </c>
      <c r="D23" s="4">
        <f t="shared" si="1"/>
        <v>899.99</v>
      </c>
      <c r="E23" s="1">
        <v>1</v>
      </c>
      <c r="F23" s="6">
        <f t="shared" si="2"/>
        <v>0.3</v>
      </c>
      <c r="G23" s="7">
        <f t="shared" si="3"/>
        <v>269.99700000000001</v>
      </c>
      <c r="H23" s="1">
        <v>10</v>
      </c>
      <c r="I23" s="1">
        <v>1</v>
      </c>
      <c r="J23" s="5">
        <f t="shared" si="4"/>
        <v>10</v>
      </c>
      <c r="K23" s="6">
        <f t="shared" si="5"/>
        <v>0.05</v>
      </c>
      <c r="L23" s="7">
        <f t="shared" si="6"/>
        <v>449.99500000000006</v>
      </c>
      <c r="M23" s="5">
        <f t="shared" si="7"/>
        <v>10</v>
      </c>
      <c r="N23" s="1">
        <v>2</v>
      </c>
      <c r="O23" s="5">
        <f t="shared" si="8"/>
        <v>20</v>
      </c>
      <c r="P23" s="6">
        <f>IF(ISERROR(VLOOKUP($B23,$B$11:$J$18,6,0)),"N/A",(VLOOKUP($B23,$B$11:$J$18,6,0)))</f>
        <v>0.05</v>
      </c>
      <c r="Q23" s="7">
        <f t="shared" si="9"/>
        <v>899.99000000000012</v>
      </c>
      <c r="R23" s="12"/>
      <c r="S23" s="55"/>
      <c r="T23" s="12"/>
      <c r="U23" s="12"/>
      <c r="V23" s="55"/>
      <c r="W23" s="12"/>
      <c r="X23" s="12"/>
      <c r="Y23" s="55"/>
      <c r="Z23" s="12"/>
      <c r="AA23" s="12"/>
    </row>
    <row r="24" spans="1:30" x14ac:dyDescent="0.25">
      <c r="B24" s="2" t="s">
        <v>58</v>
      </c>
      <c r="C24" s="3" t="str">
        <f t="shared" si="0"/>
        <v>Monthly</v>
      </c>
      <c r="D24" s="4">
        <f t="shared" si="1"/>
        <v>99.99</v>
      </c>
      <c r="E24" s="1">
        <v>1</v>
      </c>
      <c r="F24" s="6">
        <f t="shared" si="2"/>
        <v>0.2</v>
      </c>
      <c r="G24" s="7">
        <f t="shared" si="3"/>
        <v>19.998000000000001</v>
      </c>
      <c r="H24" s="1">
        <v>20</v>
      </c>
      <c r="I24" s="1">
        <v>1</v>
      </c>
      <c r="J24" s="5">
        <f t="shared" si="4"/>
        <v>20</v>
      </c>
      <c r="K24" s="6">
        <f t="shared" si="5"/>
        <v>0.05</v>
      </c>
      <c r="L24" s="7">
        <f t="shared" si="6"/>
        <v>99.990000000000009</v>
      </c>
      <c r="M24" s="5">
        <f t="shared" si="7"/>
        <v>20</v>
      </c>
      <c r="N24" s="1">
        <v>8</v>
      </c>
      <c r="O24" s="5">
        <f t="shared" si="8"/>
        <v>160</v>
      </c>
      <c r="P24" s="6">
        <f>IF(ISERROR(VLOOKUP($B24,$B$11:$J$18,6,0)),"N/A",(VLOOKUP($B24,$B$11:$J$18,6,0)))</f>
        <v>0.05</v>
      </c>
      <c r="Q24" s="7">
        <f t="shared" si="9"/>
        <v>799.92000000000007</v>
      </c>
      <c r="R24" s="12"/>
      <c r="S24" s="55"/>
      <c r="T24" s="12"/>
      <c r="U24" s="12"/>
      <c r="V24" s="55"/>
      <c r="W24" s="12"/>
      <c r="X24" s="12"/>
      <c r="Y24" s="55"/>
      <c r="Z24" s="12"/>
      <c r="AA24" s="12"/>
    </row>
    <row r="25" spans="1:30" x14ac:dyDescent="0.25">
      <c r="B25" s="2" t="s">
        <v>13</v>
      </c>
      <c r="C25" s="3" t="str">
        <f t="shared" si="0"/>
        <v xml:space="preserve">One-Time Fee </v>
      </c>
      <c r="D25" s="4">
        <f t="shared" si="1"/>
        <v>2500</v>
      </c>
      <c r="E25" s="1">
        <v>0</v>
      </c>
      <c r="F25" s="6">
        <f t="shared" si="2"/>
        <v>0.15</v>
      </c>
      <c r="G25" s="7">
        <f t="shared" si="3"/>
        <v>0</v>
      </c>
      <c r="H25" s="1">
        <v>10</v>
      </c>
      <c r="I25" s="1">
        <v>3</v>
      </c>
      <c r="J25" s="5">
        <f t="shared" si="4"/>
        <v>30</v>
      </c>
      <c r="K25" s="6">
        <f t="shared" si="5"/>
        <v>0</v>
      </c>
      <c r="L25" s="7">
        <f t="shared" si="6"/>
        <v>0</v>
      </c>
      <c r="M25" s="5">
        <v>40</v>
      </c>
      <c r="N25" s="1">
        <v>10</v>
      </c>
      <c r="O25" s="5">
        <f t="shared" si="8"/>
        <v>400</v>
      </c>
      <c r="P25" s="6">
        <v>0</v>
      </c>
      <c r="Q25" s="7">
        <f t="shared" si="9"/>
        <v>0</v>
      </c>
      <c r="R25" s="12"/>
      <c r="S25" s="55"/>
      <c r="T25" s="12"/>
      <c r="U25" s="12"/>
      <c r="V25" s="55"/>
      <c r="W25" s="12"/>
      <c r="X25" s="12"/>
      <c r="Y25" s="55"/>
      <c r="Z25" s="12"/>
      <c r="AA25" s="12"/>
    </row>
    <row r="26" spans="1:30" x14ac:dyDescent="0.25">
      <c r="B26" s="2" t="s">
        <v>14</v>
      </c>
      <c r="C26" s="3" t="str">
        <f t="shared" si="0"/>
        <v>One-Time-Fee</v>
      </c>
      <c r="D26" s="4">
        <f t="shared" si="1"/>
        <v>150</v>
      </c>
      <c r="E26" s="1">
        <v>2</v>
      </c>
      <c r="F26" s="6">
        <f t="shared" si="2"/>
        <v>0.6</v>
      </c>
      <c r="G26" s="7">
        <f t="shared" si="3"/>
        <v>180</v>
      </c>
      <c r="H26" s="1">
        <v>10</v>
      </c>
      <c r="I26" s="1">
        <v>2</v>
      </c>
      <c r="J26" s="5">
        <f t="shared" si="4"/>
        <v>20</v>
      </c>
      <c r="K26" s="6">
        <f t="shared" si="5"/>
        <v>0.02</v>
      </c>
      <c r="L26" s="7">
        <f t="shared" si="6"/>
        <v>60</v>
      </c>
      <c r="M26" s="5">
        <f t="shared" si="7"/>
        <v>20</v>
      </c>
      <c r="N26" s="1">
        <v>2</v>
      </c>
      <c r="O26" s="5">
        <f t="shared" si="8"/>
        <v>40</v>
      </c>
      <c r="P26" s="6">
        <f>IF(ISERROR(VLOOKUP($B26,$B$11:$J$18,6,0)),"N/A",(VLOOKUP($B26,$B$11:$J$18,6,0)))</f>
        <v>0.03</v>
      </c>
      <c r="Q26" s="7">
        <f t="shared" si="9"/>
        <v>180</v>
      </c>
      <c r="R26" s="12"/>
      <c r="S26" s="55"/>
      <c r="T26" s="12"/>
      <c r="U26" s="12"/>
      <c r="V26" s="55"/>
      <c r="W26" s="12"/>
      <c r="X26" s="12"/>
      <c r="Y26" s="55"/>
      <c r="Z26" s="12"/>
      <c r="AA26" s="12"/>
    </row>
    <row r="27" spans="1:30" ht="30" x14ac:dyDescent="0.25">
      <c r="B27" s="2" t="s">
        <v>15</v>
      </c>
      <c r="C27" s="3" t="str">
        <f t="shared" si="0"/>
        <v>N/A</v>
      </c>
      <c r="D27" s="4">
        <f t="shared" si="1"/>
        <v>49.99</v>
      </c>
      <c r="E27" s="1">
        <v>20</v>
      </c>
      <c r="F27" s="6">
        <f t="shared" si="2"/>
        <v>0.25</v>
      </c>
      <c r="G27" s="7">
        <f t="shared" si="3"/>
        <v>249.95000000000002</v>
      </c>
      <c r="H27" s="1">
        <v>10</v>
      </c>
      <c r="I27" s="1">
        <v>5</v>
      </c>
      <c r="J27" s="5">
        <f t="shared" si="4"/>
        <v>50</v>
      </c>
      <c r="K27" s="6">
        <f t="shared" si="5"/>
        <v>0.02</v>
      </c>
      <c r="L27" s="7">
        <f t="shared" si="6"/>
        <v>49.99</v>
      </c>
      <c r="M27" s="5">
        <f t="shared" si="7"/>
        <v>50</v>
      </c>
      <c r="N27" s="1">
        <v>2</v>
      </c>
      <c r="O27" s="5">
        <f t="shared" si="8"/>
        <v>100</v>
      </c>
      <c r="P27" s="6">
        <f>IF(ISERROR(VLOOKUP($B27,$B$11:$J$18,6,0)),"N/A",(VLOOKUP($B27,$B$11:$J$18,6,0)))</f>
        <v>0.03</v>
      </c>
      <c r="Q27" s="7">
        <f t="shared" si="9"/>
        <v>149.97</v>
      </c>
      <c r="R27" s="12"/>
      <c r="S27" s="55"/>
      <c r="T27" s="12"/>
      <c r="U27" s="12"/>
      <c r="V27" s="55"/>
      <c r="W27" s="12"/>
      <c r="X27" s="12"/>
      <c r="Y27" s="55"/>
      <c r="Z27" s="12"/>
      <c r="AA27" s="12"/>
    </row>
    <row r="28" spans="1:30" ht="30" x14ac:dyDescent="0.25">
      <c r="B28" s="2" t="s">
        <v>17</v>
      </c>
      <c r="C28" s="3" t="str">
        <f t="shared" si="0"/>
        <v>N/A</v>
      </c>
      <c r="D28" s="4">
        <f t="shared" si="1"/>
        <v>49.99</v>
      </c>
      <c r="E28" s="1">
        <v>20</v>
      </c>
      <c r="F28" s="6">
        <f t="shared" si="2"/>
        <v>0.25</v>
      </c>
      <c r="G28" s="7">
        <f t="shared" si="3"/>
        <v>249.95000000000002</v>
      </c>
      <c r="H28" s="1">
        <v>10</v>
      </c>
      <c r="I28" s="1">
        <v>5</v>
      </c>
      <c r="J28" s="5">
        <f t="shared" si="4"/>
        <v>50</v>
      </c>
      <c r="K28" s="6">
        <f t="shared" si="5"/>
        <v>0.02</v>
      </c>
      <c r="L28" s="7">
        <f t="shared" si="6"/>
        <v>49.99</v>
      </c>
      <c r="M28" s="5">
        <f t="shared" si="7"/>
        <v>50</v>
      </c>
      <c r="N28" s="1">
        <v>2</v>
      </c>
      <c r="O28" s="5">
        <f t="shared" si="8"/>
        <v>100</v>
      </c>
      <c r="P28" s="6">
        <f>IF(ISERROR(VLOOKUP($B28,$B$11:$J$18,6,0)),"N/A",(VLOOKUP($B28,$B$11:$J$18,6,0)))</f>
        <v>0.03</v>
      </c>
      <c r="Q28" s="7">
        <f t="shared" si="9"/>
        <v>149.97</v>
      </c>
      <c r="R28" s="12"/>
      <c r="S28" s="55"/>
      <c r="T28" s="12"/>
      <c r="U28" s="12"/>
      <c r="V28" s="55"/>
      <c r="W28" s="12"/>
      <c r="X28" s="12"/>
      <c r="Y28" s="55"/>
      <c r="Z28" s="12"/>
      <c r="AA28" s="12"/>
    </row>
    <row r="29" spans="1:30" x14ac:dyDescent="0.25">
      <c r="B29" s="56"/>
      <c r="C29" s="57"/>
      <c r="D29" s="58"/>
      <c r="E29" s="59"/>
      <c r="F29" s="57"/>
      <c r="G29" s="60">
        <f>SUM(G21:G28)</f>
        <v>4531.9824999999992</v>
      </c>
      <c r="H29" s="61"/>
      <c r="I29" s="61"/>
      <c r="J29" s="59"/>
      <c r="K29" s="57"/>
      <c r="L29" s="60">
        <f>SUM(L21:L28)</f>
        <v>1659.4650000000001</v>
      </c>
      <c r="M29" s="61"/>
      <c r="N29" s="61"/>
      <c r="O29" s="59"/>
      <c r="P29" s="57"/>
      <c r="Q29" s="60">
        <f>SUM(Q21:Q28)</f>
        <v>4129.25</v>
      </c>
      <c r="R29" s="62"/>
      <c r="S29" s="63">
        <f>G29+L29+Q29</f>
        <v>10320.697499999998</v>
      </c>
      <c r="T29" s="64"/>
      <c r="U29" s="64"/>
      <c r="V29" s="65"/>
      <c r="W29" s="12"/>
      <c r="X29" s="12"/>
      <c r="Y29" s="55"/>
      <c r="Z29" s="12"/>
      <c r="AA29" s="12"/>
    </row>
    <row r="30" spans="1:30" x14ac:dyDescent="0.25">
      <c r="B30" s="13"/>
      <c r="C30" s="9"/>
      <c r="D30" s="11"/>
      <c r="E30" s="11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D30" s="13"/>
    </row>
    <row r="31" spans="1:30" ht="26.25" x14ac:dyDescent="0.4">
      <c r="B31" s="67" t="s">
        <v>26</v>
      </c>
      <c r="C31" s="9"/>
      <c r="D31" s="11"/>
      <c r="E31" s="11"/>
      <c r="AD31" s="13"/>
    </row>
    <row r="33" spans="1:29" ht="75" x14ac:dyDescent="0.25">
      <c r="A33" s="15"/>
      <c r="B33" s="68" t="s">
        <v>27</v>
      </c>
      <c r="C33" s="68" t="s">
        <v>3</v>
      </c>
      <c r="D33" s="69" t="s">
        <v>4</v>
      </c>
      <c r="E33" s="68" t="s">
        <v>5</v>
      </c>
      <c r="F33" s="68" t="s">
        <v>6</v>
      </c>
      <c r="G33" s="70" t="s">
        <v>7</v>
      </c>
      <c r="H33" s="9"/>
      <c r="I33" s="20" t="s">
        <v>31</v>
      </c>
      <c r="J33" s="20" t="s">
        <v>32</v>
      </c>
      <c r="K33" s="20" t="s">
        <v>33</v>
      </c>
      <c r="L33" s="20" t="s">
        <v>34</v>
      </c>
      <c r="M33" s="20" t="s">
        <v>35</v>
      </c>
      <c r="N33" s="20" t="s">
        <v>36</v>
      </c>
      <c r="O33" s="20" t="s">
        <v>38</v>
      </c>
      <c r="P33" s="20" t="s">
        <v>37</v>
      </c>
      <c r="Q33" s="20" t="s">
        <v>44</v>
      </c>
      <c r="R33" s="20"/>
      <c r="S33" s="20" t="s">
        <v>41</v>
      </c>
      <c r="T33" s="20"/>
      <c r="U33" s="20"/>
      <c r="V33" s="20" t="s">
        <v>45</v>
      </c>
      <c r="W33" s="9"/>
      <c r="X33" s="9"/>
      <c r="Y33" s="9"/>
      <c r="Z33" s="9"/>
      <c r="AA33" s="9"/>
      <c r="AB33" s="9"/>
      <c r="AC33" s="9"/>
    </row>
    <row r="34" spans="1:29" x14ac:dyDescent="0.25">
      <c r="A34" s="21"/>
      <c r="B34" s="71" t="s">
        <v>8</v>
      </c>
      <c r="C34" s="72" t="s">
        <v>9</v>
      </c>
      <c r="D34" s="73">
        <v>9.99</v>
      </c>
      <c r="E34" s="74">
        <v>0.25</v>
      </c>
      <c r="F34" s="74">
        <v>0</v>
      </c>
      <c r="G34" s="75">
        <v>0</v>
      </c>
      <c r="H34" s="9"/>
      <c r="I34" s="29"/>
      <c r="J34" s="29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9"/>
      <c r="X34" s="9"/>
      <c r="Y34" s="9"/>
      <c r="Z34" s="9"/>
      <c r="AA34" s="9"/>
      <c r="AB34" s="9"/>
      <c r="AC34" s="9"/>
    </row>
    <row r="35" spans="1:29" x14ac:dyDescent="0.25">
      <c r="A35" s="21"/>
      <c r="B35" s="30" t="s">
        <v>10</v>
      </c>
      <c r="C35" s="30" t="s">
        <v>9</v>
      </c>
      <c r="D35" s="31">
        <v>99.99</v>
      </c>
      <c r="E35" s="32">
        <v>0.6</v>
      </c>
      <c r="F35" s="32">
        <v>0</v>
      </c>
      <c r="G35" s="33">
        <v>0</v>
      </c>
      <c r="H35" s="9"/>
      <c r="I35" s="35">
        <f>E45</f>
        <v>50</v>
      </c>
      <c r="J35" s="101">
        <v>15</v>
      </c>
      <c r="K35" s="102">
        <f>I35*J35</f>
        <v>750</v>
      </c>
      <c r="L35" s="102">
        <v>60</v>
      </c>
      <c r="M35" s="102">
        <f>K35/L35</f>
        <v>12.5</v>
      </c>
      <c r="N35" s="102">
        <f>M35/5</f>
        <v>2.5</v>
      </c>
      <c r="O35" s="102">
        <v>3.5</v>
      </c>
      <c r="P35" s="103">
        <f>N35+O35</f>
        <v>6</v>
      </c>
      <c r="Q35" s="104">
        <f>G45</f>
        <v>2999.7</v>
      </c>
      <c r="R35" s="103"/>
      <c r="S35" s="104">
        <f>(Q35/4)/P35/5</f>
        <v>24.997499999999999</v>
      </c>
      <c r="T35" s="103"/>
      <c r="U35" s="103"/>
      <c r="V35" s="104">
        <f>S52</f>
        <v>2999.7</v>
      </c>
      <c r="W35" s="9"/>
      <c r="X35" s="9"/>
      <c r="Y35" s="9"/>
      <c r="Z35" s="9"/>
      <c r="AA35" s="9"/>
      <c r="AB35" s="9"/>
      <c r="AC35" s="9"/>
    </row>
    <row r="36" spans="1:29" x14ac:dyDescent="0.25">
      <c r="A36" s="21"/>
      <c r="B36" s="76" t="s">
        <v>11</v>
      </c>
      <c r="C36" s="76" t="s">
        <v>12</v>
      </c>
      <c r="D36" s="77">
        <v>899.99</v>
      </c>
      <c r="E36" s="78">
        <v>0.2</v>
      </c>
      <c r="F36" s="78">
        <v>0</v>
      </c>
      <c r="G36" s="79">
        <v>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A37" s="21"/>
      <c r="B37" s="43" t="s">
        <v>58</v>
      </c>
      <c r="C37" s="43" t="s">
        <v>9</v>
      </c>
      <c r="D37" s="44">
        <v>99.99</v>
      </c>
      <c r="E37" s="45">
        <v>0.15</v>
      </c>
      <c r="F37" s="45">
        <v>0</v>
      </c>
      <c r="G37" s="46">
        <v>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x14ac:dyDescent="0.25">
      <c r="A38" s="21"/>
      <c r="B38" s="76" t="s">
        <v>13</v>
      </c>
      <c r="C38" s="76" t="s">
        <v>61</v>
      </c>
      <c r="D38" s="77">
        <v>2500</v>
      </c>
      <c r="E38" s="78">
        <v>0.15</v>
      </c>
      <c r="F38" s="78">
        <v>0</v>
      </c>
      <c r="G38" s="79">
        <v>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x14ac:dyDescent="0.25">
      <c r="A39" s="21"/>
      <c r="B39" s="43" t="s">
        <v>14</v>
      </c>
      <c r="C39" s="43" t="s">
        <v>60</v>
      </c>
      <c r="D39" s="44">
        <v>150</v>
      </c>
      <c r="E39" s="45">
        <v>0.5</v>
      </c>
      <c r="F39" s="45">
        <v>0</v>
      </c>
      <c r="G39" s="46">
        <v>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30" x14ac:dyDescent="0.25">
      <c r="A40" s="21"/>
      <c r="B40" s="76" t="s">
        <v>15</v>
      </c>
      <c r="C40" s="76" t="s">
        <v>16</v>
      </c>
      <c r="D40" s="77">
        <v>49.99</v>
      </c>
      <c r="E40" s="78">
        <v>0.2</v>
      </c>
      <c r="F40" s="78">
        <v>0</v>
      </c>
      <c r="G40" s="79">
        <v>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30" x14ac:dyDescent="0.25">
      <c r="A41" s="21"/>
      <c r="B41" s="47" t="s">
        <v>17</v>
      </c>
      <c r="C41" s="47" t="s">
        <v>16</v>
      </c>
      <c r="D41" s="48">
        <v>49.99</v>
      </c>
      <c r="E41" s="49">
        <v>0.2</v>
      </c>
      <c r="F41" s="49">
        <v>0</v>
      </c>
      <c r="G41" s="80">
        <v>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3" spans="1:29" ht="75" x14ac:dyDescent="0.25">
      <c r="B43" s="50" t="s">
        <v>18</v>
      </c>
      <c r="C43" s="51" t="s">
        <v>3</v>
      </c>
      <c r="D43" s="81" t="s">
        <v>4</v>
      </c>
      <c r="E43" s="82" t="s">
        <v>46</v>
      </c>
      <c r="F43" s="82" t="s">
        <v>19</v>
      </c>
      <c r="G43" s="82" t="s">
        <v>51</v>
      </c>
      <c r="H43" s="82" t="s">
        <v>20</v>
      </c>
      <c r="I43" s="82" t="s">
        <v>47</v>
      </c>
      <c r="J43" s="82" t="s">
        <v>52</v>
      </c>
      <c r="K43" s="82" t="s">
        <v>22</v>
      </c>
      <c r="L43" s="82" t="s">
        <v>53</v>
      </c>
      <c r="M43" s="82" t="s">
        <v>23</v>
      </c>
      <c r="N43" s="82" t="s">
        <v>49</v>
      </c>
      <c r="O43" s="82" t="s">
        <v>24</v>
      </c>
      <c r="P43" s="82" t="s">
        <v>25</v>
      </c>
      <c r="Q43" s="82" t="s">
        <v>54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9" x14ac:dyDescent="0.25">
      <c r="B44" s="2" t="s">
        <v>8</v>
      </c>
      <c r="C44" s="3" t="str">
        <f t="shared" ref="C44:C51" si="10">IF(ISERROR(VLOOKUP($B44,$B$11:$J$18,2,0)),"N/A",VLOOKUP($B44,$B$11:$J$18,2,0))</f>
        <v>Monthly</v>
      </c>
      <c r="D44" s="4">
        <f t="shared" ref="D44:D51" si="11">IF(ISERROR(VLOOKUP($B44,$B$11:$J$18,3,0)),"N/A",VLOOKUP($B44,$B$11:$J$18,3,0))</f>
        <v>9.99</v>
      </c>
      <c r="E44" s="1">
        <v>0</v>
      </c>
      <c r="F44" s="6">
        <f>IF(ISERROR(VLOOKUP($B44,$B$11:$J$18,4,0)),"N/A",(VLOOKUP($B44,$B$11:$J$18,4,0)))</f>
        <v>0.25</v>
      </c>
      <c r="G44" s="7">
        <f t="shared" ref="G44:G51" si="12">IF(ISERROR(($D44*$F44)*($E44)),"N/A",(($D44*$F44)*($E44)))</f>
        <v>0</v>
      </c>
      <c r="H44" s="54">
        <v>0</v>
      </c>
      <c r="I44" s="54">
        <v>0</v>
      </c>
      <c r="J44" s="5">
        <f t="shared" ref="J44:J51" si="13">H44*I44</f>
        <v>0</v>
      </c>
      <c r="K44" s="6">
        <v>0</v>
      </c>
      <c r="L44" s="7">
        <f t="shared" ref="L44:L51" si="14">IF(ISERROR(($D44*$K44)*($J44)),"N/A",(($D44*$K44)*($J44)))</f>
        <v>0</v>
      </c>
      <c r="M44" s="5">
        <f t="shared" ref="M44:M51" si="15">J44</f>
        <v>0</v>
      </c>
      <c r="N44" s="54">
        <v>0</v>
      </c>
      <c r="O44" s="5">
        <f t="shared" ref="O44:O51" si="16">M44*N44</f>
        <v>0</v>
      </c>
      <c r="P44" s="6">
        <v>0</v>
      </c>
      <c r="Q44" s="7">
        <f t="shared" ref="Q44:Q51" si="17">IF(ISERROR(($D44*$P44)*($O44)),"N/A",(($D44*$P44)*($O44)))</f>
        <v>0</v>
      </c>
      <c r="R44" s="12"/>
      <c r="S44" s="55"/>
      <c r="T44" s="12"/>
      <c r="U44" s="12"/>
      <c r="V44" s="55"/>
      <c r="W44" s="12"/>
      <c r="X44" s="12"/>
      <c r="Y44" s="55"/>
      <c r="Z44" s="12"/>
      <c r="AA44" s="12"/>
    </row>
    <row r="45" spans="1:29" x14ac:dyDescent="0.25">
      <c r="B45" s="2" t="s">
        <v>10</v>
      </c>
      <c r="C45" s="3" t="str">
        <f t="shared" si="10"/>
        <v>Monthly</v>
      </c>
      <c r="D45" s="4">
        <f t="shared" si="11"/>
        <v>99.99</v>
      </c>
      <c r="E45" s="1">
        <v>50</v>
      </c>
      <c r="F45" s="6">
        <v>0.6</v>
      </c>
      <c r="G45" s="7">
        <f t="shared" si="12"/>
        <v>2999.7</v>
      </c>
      <c r="H45" s="54">
        <v>0</v>
      </c>
      <c r="I45" s="54">
        <v>0</v>
      </c>
      <c r="J45" s="5">
        <f t="shared" si="13"/>
        <v>0</v>
      </c>
      <c r="K45" s="6">
        <v>0</v>
      </c>
      <c r="L45" s="7">
        <f t="shared" si="14"/>
        <v>0</v>
      </c>
      <c r="M45" s="5">
        <f t="shared" si="15"/>
        <v>0</v>
      </c>
      <c r="N45" s="54">
        <v>0</v>
      </c>
      <c r="O45" s="5">
        <f t="shared" si="16"/>
        <v>0</v>
      </c>
      <c r="P45" s="6">
        <v>0</v>
      </c>
      <c r="Q45" s="7">
        <f t="shared" si="17"/>
        <v>0</v>
      </c>
      <c r="R45" s="12"/>
      <c r="S45" s="55"/>
      <c r="T45" s="12"/>
      <c r="U45" s="12"/>
      <c r="V45" s="55"/>
      <c r="W45" s="12"/>
      <c r="X45" s="12"/>
      <c r="Y45" s="55"/>
      <c r="Z45" s="12"/>
      <c r="AA45" s="12"/>
    </row>
    <row r="46" spans="1:29" x14ac:dyDescent="0.25">
      <c r="B46" s="2" t="s">
        <v>11</v>
      </c>
      <c r="C46" s="3" t="str">
        <f t="shared" si="10"/>
        <v>Yearly</v>
      </c>
      <c r="D46" s="4">
        <f t="shared" si="11"/>
        <v>899.99</v>
      </c>
      <c r="E46" s="1">
        <v>0</v>
      </c>
      <c r="F46" s="6">
        <v>0.2</v>
      </c>
      <c r="G46" s="7">
        <f t="shared" si="12"/>
        <v>0</v>
      </c>
      <c r="H46" s="54">
        <v>0</v>
      </c>
      <c r="I46" s="54">
        <v>0</v>
      </c>
      <c r="J46" s="5">
        <f t="shared" si="13"/>
        <v>0</v>
      </c>
      <c r="K46" s="6">
        <v>0</v>
      </c>
      <c r="L46" s="7">
        <f t="shared" si="14"/>
        <v>0</v>
      </c>
      <c r="M46" s="5">
        <f t="shared" si="15"/>
        <v>0</v>
      </c>
      <c r="N46" s="54">
        <v>0</v>
      </c>
      <c r="O46" s="5">
        <f t="shared" si="16"/>
        <v>0</v>
      </c>
      <c r="P46" s="6">
        <v>0</v>
      </c>
      <c r="Q46" s="7">
        <f t="shared" si="17"/>
        <v>0</v>
      </c>
      <c r="R46" s="12"/>
      <c r="S46" s="55"/>
      <c r="T46" s="12"/>
      <c r="U46" s="12"/>
      <c r="V46" s="55"/>
      <c r="W46" s="12"/>
      <c r="X46" s="12"/>
      <c r="Y46" s="55"/>
      <c r="Z46" s="12"/>
      <c r="AA46" s="12"/>
    </row>
    <row r="47" spans="1:29" x14ac:dyDescent="0.25">
      <c r="B47" s="2" t="s">
        <v>58</v>
      </c>
      <c r="C47" s="3" t="str">
        <f t="shared" si="10"/>
        <v>Monthly</v>
      </c>
      <c r="D47" s="4">
        <f t="shared" si="11"/>
        <v>99.99</v>
      </c>
      <c r="E47" s="1">
        <v>0</v>
      </c>
      <c r="F47" s="6">
        <v>0.15</v>
      </c>
      <c r="G47" s="7">
        <f t="shared" si="12"/>
        <v>0</v>
      </c>
      <c r="H47" s="54">
        <v>0</v>
      </c>
      <c r="I47" s="54">
        <v>0</v>
      </c>
      <c r="J47" s="5">
        <f t="shared" si="13"/>
        <v>0</v>
      </c>
      <c r="K47" s="6">
        <v>0</v>
      </c>
      <c r="L47" s="7">
        <f t="shared" si="14"/>
        <v>0</v>
      </c>
      <c r="M47" s="5">
        <f t="shared" si="15"/>
        <v>0</v>
      </c>
      <c r="N47" s="54">
        <v>0</v>
      </c>
      <c r="O47" s="5">
        <f t="shared" si="16"/>
        <v>0</v>
      </c>
      <c r="P47" s="6">
        <v>0</v>
      </c>
      <c r="Q47" s="7">
        <f t="shared" si="17"/>
        <v>0</v>
      </c>
      <c r="R47" s="12"/>
      <c r="S47" s="55"/>
      <c r="T47" s="12"/>
      <c r="U47" s="12"/>
      <c r="V47" s="55"/>
      <c r="W47" s="12"/>
      <c r="X47" s="12"/>
      <c r="Y47" s="55"/>
      <c r="Z47" s="12"/>
      <c r="AA47" s="12"/>
    </row>
    <row r="48" spans="1:29" x14ac:dyDescent="0.25">
      <c r="B48" s="2" t="s">
        <v>13</v>
      </c>
      <c r="C48" s="3" t="str">
        <f t="shared" si="10"/>
        <v xml:space="preserve">One-Time Fee </v>
      </c>
      <c r="D48" s="4">
        <f t="shared" si="11"/>
        <v>2500</v>
      </c>
      <c r="E48" s="1">
        <v>0</v>
      </c>
      <c r="F48" s="6">
        <f>IF(ISERROR(VLOOKUP($B48,$B$11:$J$18,4,0)),"N/A",(VLOOKUP($B48,$B$11:$J$18,4,0)))</f>
        <v>0.15</v>
      </c>
      <c r="G48" s="7">
        <f t="shared" si="12"/>
        <v>0</v>
      </c>
      <c r="H48" s="54">
        <v>0</v>
      </c>
      <c r="I48" s="54">
        <v>0</v>
      </c>
      <c r="J48" s="5">
        <f t="shared" si="13"/>
        <v>0</v>
      </c>
      <c r="K48" s="6">
        <v>0</v>
      </c>
      <c r="L48" s="7">
        <f t="shared" si="14"/>
        <v>0</v>
      </c>
      <c r="M48" s="5">
        <f t="shared" si="15"/>
        <v>0</v>
      </c>
      <c r="N48" s="54">
        <v>0</v>
      </c>
      <c r="O48" s="5">
        <f t="shared" si="16"/>
        <v>0</v>
      </c>
      <c r="P48" s="6">
        <v>0</v>
      </c>
      <c r="Q48" s="7">
        <f t="shared" si="17"/>
        <v>0</v>
      </c>
      <c r="R48" s="12"/>
      <c r="S48" s="55"/>
      <c r="T48" s="12"/>
      <c r="U48" s="12"/>
      <c r="V48" s="55"/>
      <c r="W48" s="12"/>
      <c r="X48" s="12"/>
      <c r="Y48" s="55"/>
      <c r="Z48" s="12"/>
      <c r="AA48" s="12"/>
    </row>
    <row r="49" spans="1:29" x14ac:dyDescent="0.25">
      <c r="B49" s="2" t="s">
        <v>14</v>
      </c>
      <c r="C49" s="3" t="str">
        <f t="shared" si="10"/>
        <v>One-Time-Fee</v>
      </c>
      <c r="D49" s="4">
        <f t="shared" si="11"/>
        <v>150</v>
      </c>
      <c r="E49" s="1">
        <v>0</v>
      </c>
      <c r="F49" s="6">
        <v>0.5</v>
      </c>
      <c r="G49" s="7">
        <f t="shared" si="12"/>
        <v>0</v>
      </c>
      <c r="H49" s="54">
        <v>0</v>
      </c>
      <c r="I49" s="54">
        <v>0</v>
      </c>
      <c r="J49" s="5">
        <f t="shared" si="13"/>
        <v>0</v>
      </c>
      <c r="K49" s="6">
        <v>0</v>
      </c>
      <c r="L49" s="7">
        <f t="shared" si="14"/>
        <v>0</v>
      </c>
      <c r="M49" s="5">
        <f t="shared" si="15"/>
        <v>0</v>
      </c>
      <c r="N49" s="54">
        <v>0</v>
      </c>
      <c r="O49" s="5">
        <f t="shared" si="16"/>
        <v>0</v>
      </c>
      <c r="P49" s="6">
        <v>0</v>
      </c>
      <c r="Q49" s="7">
        <f t="shared" si="17"/>
        <v>0</v>
      </c>
      <c r="R49" s="12"/>
      <c r="S49" s="55"/>
      <c r="T49" s="12"/>
      <c r="U49" s="12"/>
      <c r="V49" s="55"/>
      <c r="W49" s="12"/>
      <c r="X49" s="12"/>
      <c r="Y49" s="55"/>
      <c r="Z49" s="12"/>
      <c r="AA49" s="12"/>
    </row>
    <row r="50" spans="1:29" ht="30" x14ac:dyDescent="0.25">
      <c r="B50" s="2" t="s">
        <v>15</v>
      </c>
      <c r="C50" s="3" t="str">
        <f t="shared" si="10"/>
        <v>N/A</v>
      </c>
      <c r="D50" s="4">
        <f t="shared" si="11"/>
        <v>49.99</v>
      </c>
      <c r="E50" s="1">
        <v>0</v>
      </c>
      <c r="F50" s="6">
        <v>0.2</v>
      </c>
      <c r="G50" s="7">
        <f t="shared" si="12"/>
        <v>0</v>
      </c>
      <c r="H50" s="54">
        <v>0</v>
      </c>
      <c r="I50" s="54">
        <v>0</v>
      </c>
      <c r="J50" s="5">
        <f t="shared" si="13"/>
        <v>0</v>
      </c>
      <c r="K50" s="6">
        <v>0</v>
      </c>
      <c r="L50" s="7">
        <f t="shared" si="14"/>
        <v>0</v>
      </c>
      <c r="M50" s="5">
        <f t="shared" si="15"/>
        <v>0</v>
      </c>
      <c r="N50" s="54">
        <v>0</v>
      </c>
      <c r="O50" s="5">
        <f t="shared" si="16"/>
        <v>0</v>
      </c>
      <c r="P50" s="6">
        <v>0</v>
      </c>
      <c r="Q50" s="7">
        <f t="shared" si="17"/>
        <v>0</v>
      </c>
      <c r="R50" s="12"/>
      <c r="S50" s="55"/>
      <c r="T50" s="12"/>
      <c r="U50" s="12"/>
      <c r="V50" s="55"/>
      <c r="W50" s="12"/>
      <c r="X50" s="12"/>
      <c r="Y50" s="55"/>
      <c r="Z50" s="12"/>
      <c r="AA50" s="12"/>
    </row>
    <row r="51" spans="1:29" ht="30" x14ac:dyDescent="0.25">
      <c r="B51" s="2" t="s">
        <v>17</v>
      </c>
      <c r="C51" s="3" t="str">
        <f t="shared" si="10"/>
        <v>N/A</v>
      </c>
      <c r="D51" s="4">
        <f t="shared" si="11"/>
        <v>49.99</v>
      </c>
      <c r="E51" s="1">
        <v>0</v>
      </c>
      <c r="F51" s="6">
        <v>0.2</v>
      </c>
      <c r="G51" s="7">
        <f t="shared" si="12"/>
        <v>0</v>
      </c>
      <c r="H51" s="54">
        <v>0</v>
      </c>
      <c r="I51" s="54">
        <v>0</v>
      </c>
      <c r="J51" s="5">
        <f t="shared" si="13"/>
        <v>0</v>
      </c>
      <c r="K51" s="6">
        <v>0</v>
      </c>
      <c r="L51" s="7">
        <f t="shared" si="14"/>
        <v>0</v>
      </c>
      <c r="M51" s="5">
        <f t="shared" si="15"/>
        <v>0</v>
      </c>
      <c r="N51" s="54">
        <v>0</v>
      </c>
      <c r="O51" s="5">
        <f t="shared" si="16"/>
        <v>0</v>
      </c>
      <c r="P51" s="6">
        <v>0</v>
      </c>
      <c r="Q51" s="7">
        <f t="shared" si="17"/>
        <v>0</v>
      </c>
      <c r="R51" s="12"/>
      <c r="S51" s="55"/>
      <c r="T51" s="12"/>
      <c r="U51" s="12"/>
      <c r="V51" s="55"/>
      <c r="W51" s="12"/>
      <c r="X51" s="12"/>
      <c r="Y51" s="55"/>
      <c r="Z51" s="12"/>
      <c r="AA51" s="12"/>
    </row>
    <row r="52" spans="1:29" x14ac:dyDescent="0.25">
      <c r="B52" s="56"/>
      <c r="C52" s="57"/>
      <c r="D52" s="58"/>
      <c r="E52" s="59"/>
      <c r="F52" s="57"/>
      <c r="G52" s="60">
        <f>SUM(G44:G51)</f>
        <v>2999.7</v>
      </c>
      <c r="H52" s="61"/>
      <c r="I52" s="61"/>
      <c r="J52" s="59"/>
      <c r="K52" s="57"/>
      <c r="L52" s="60">
        <f>SUM(L44:L51)</f>
        <v>0</v>
      </c>
      <c r="M52" s="61"/>
      <c r="N52" s="61"/>
      <c r="O52" s="59"/>
      <c r="P52" s="57"/>
      <c r="Q52" s="60">
        <f>SUM(Q44:Q51)</f>
        <v>0</v>
      </c>
      <c r="R52" s="83"/>
      <c r="S52" s="84">
        <f>G52+L52+Q52</f>
        <v>2999.7</v>
      </c>
      <c r="T52" s="12"/>
      <c r="U52" s="12"/>
      <c r="V52" s="55"/>
      <c r="W52" s="12"/>
      <c r="X52" s="12"/>
      <c r="Y52" s="55"/>
      <c r="Z52" s="12"/>
      <c r="AA52" s="12"/>
    </row>
    <row r="54" spans="1:29" ht="26.25" x14ac:dyDescent="0.4">
      <c r="B54" s="85" t="s">
        <v>28</v>
      </c>
    </row>
    <row r="56" spans="1:29" ht="75" x14ac:dyDescent="0.25">
      <c r="A56" s="15"/>
      <c r="B56" s="86" t="s">
        <v>29</v>
      </c>
      <c r="C56" s="86" t="s">
        <v>3</v>
      </c>
      <c r="D56" s="87" t="s">
        <v>4</v>
      </c>
      <c r="E56" s="86" t="s">
        <v>5</v>
      </c>
      <c r="F56" s="86" t="s">
        <v>6</v>
      </c>
      <c r="G56" s="88" t="s">
        <v>7</v>
      </c>
      <c r="H56" s="9"/>
      <c r="I56" s="20" t="s">
        <v>31</v>
      </c>
      <c r="J56" s="20" t="s">
        <v>32</v>
      </c>
      <c r="K56" s="20" t="s">
        <v>33</v>
      </c>
      <c r="L56" s="20" t="s">
        <v>34</v>
      </c>
      <c r="M56" s="20" t="s">
        <v>35</v>
      </c>
      <c r="N56" s="20" t="s">
        <v>36</v>
      </c>
      <c r="O56" s="20" t="s">
        <v>38</v>
      </c>
      <c r="P56" s="20" t="s">
        <v>37</v>
      </c>
      <c r="Q56" s="20" t="s">
        <v>44</v>
      </c>
      <c r="R56" s="20"/>
      <c r="S56" s="20" t="s">
        <v>41</v>
      </c>
      <c r="T56" s="20"/>
      <c r="U56" s="20"/>
      <c r="V56" s="20" t="s">
        <v>45</v>
      </c>
      <c r="W56" s="9"/>
      <c r="X56" s="9"/>
      <c r="Y56" s="9"/>
      <c r="Z56" s="9"/>
      <c r="AA56" s="9"/>
      <c r="AB56" s="9"/>
      <c r="AC56" s="9"/>
    </row>
    <row r="57" spans="1:29" x14ac:dyDescent="0.25">
      <c r="A57" s="21"/>
      <c r="B57" s="89" t="s">
        <v>8</v>
      </c>
      <c r="C57" s="90" t="s">
        <v>9</v>
      </c>
      <c r="D57" s="91">
        <v>9.99</v>
      </c>
      <c r="E57" s="92">
        <v>0.3</v>
      </c>
      <c r="F57" s="92">
        <v>0.05</v>
      </c>
      <c r="G57" s="93">
        <v>0.1</v>
      </c>
      <c r="H57" s="9"/>
      <c r="I57" s="29"/>
      <c r="J57" s="29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9"/>
      <c r="X57" s="9"/>
      <c r="Y57" s="9"/>
      <c r="Z57" s="9"/>
      <c r="AA57" s="9"/>
      <c r="AB57" s="9"/>
      <c r="AC57" s="9"/>
    </row>
    <row r="58" spans="1:29" x14ac:dyDescent="0.25">
      <c r="A58" s="21"/>
      <c r="B58" s="30" t="s">
        <v>10</v>
      </c>
      <c r="C58" s="30" t="s">
        <v>9</v>
      </c>
      <c r="D58" s="31">
        <v>99.99</v>
      </c>
      <c r="E58" s="32">
        <v>0.7</v>
      </c>
      <c r="F58" s="32">
        <v>0.04</v>
      </c>
      <c r="G58" s="33">
        <v>0.06</v>
      </c>
      <c r="H58" s="9"/>
      <c r="I58" s="35">
        <f>E69</f>
        <v>50</v>
      </c>
      <c r="J58" s="101">
        <v>15</v>
      </c>
      <c r="K58" s="102">
        <f>I58*J58</f>
        <v>750</v>
      </c>
      <c r="L58" s="102">
        <v>60</v>
      </c>
      <c r="M58" s="102">
        <f>K58/L58</f>
        <v>12.5</v>
      </c>
      <c r="N58" s="102">
        <f>M58/5</f>
        <v>2.5</v>
      </c>
      <c r="O58" s="102">
        <v>3.5</v>
      </c>
      <c r="P58" s="103">
        <f>N58+O58</f>
        <v>6</v>
      </c>
      <c r="Q58" s="104">
        <f>G69</f>
        <v>3499.6499999999996</v>
      </c>
      <c r="R58" s="103"/>
      <c r="S58" s="104">
        <f>(Q58/4)/5/5</f>
        <v>34.996499999999997</v>
      </c>
      <c r="T58" s="103"/>
      <c r="U58" s="103"/>
      <c r="V58" s="104">
        <f>S76</f>
        <v>14912.374</v>
      </c>
      <c r="W58" s="9"/>
      <c r="X58" s="9"/>
      <c r="Y58" s="9"/>
      <c r="Z58" s="9"/>
      <c r="AA58" s="9"/>
      <c r="AB58" s="9"/>
      <c r="AC58" s="9"/>
    </row>
    <row r="59" spans="1:29" x14ac:dyDescent="0.25">
      <c r="A59" s="21"/>
      <c r="B59" s="94" t="s">
        <v>11</v>
      </c>
      <c r="C59" s="94" t="s">
        <v>12</v>
      </c>
      <c r="D59" s="95">
        <v>899.99</v>
      </c>
      <c r="E59" s="96">
        <v>0.35</v>
      </c>
      <c r="F59" s="96">
        <v>0.05</v>
      </c>
      <c r="G59" s="97">
        <v>0.1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21"/>
      <c r="B60" s="43" t="s">
        <v>58</v>
      </c>
      <c r="C60" s="43" t="s">
        <v>9</v>
      </c>
      <c r="D60" s="44">
        <v>99.99</v>
      </c>
      <c r="E60" s="45">
        <v>0.25</v>
      </c>
      <c r="F60" s="45">
        <v>0.05</v>
      </c>
      <c r="G60" s="46">
        <v>0.1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A61" s="21"/>
      <c r="B61" s="94" t="s">
        <v>13</v>
      </c>
      <c r="C61" s="94" t="s">
        <v>59</v>
      </c>
      <c r="D61" s="95">
        <v>2500</v>
      </c>
      <c r="E61" s="96">
        <v>0.15</v>
      </c>
      <c r="F61" s="96">
        <v>0</v>
      </c>
      <c r="G61" s="97"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x14ac:dyDescent="0.25">
      <c r="A62" s="21"/>
      <c r="B62" s="43" t="s">
        <v>14</v>
      </c>
      <c r="C62" s="43" t="s">
        <v>60</v>
      </c>
      <c r="D62" s="44">
        <v>150</v>
      </c>
      <c r="E62" s="45">
        <v>0.7</v>
      </c>
      <c r="F62" s="45">
        <v>0.02</v>
      </c>
      <c r="G62" s="46">
        <v>0.03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30" x14ac:dyDescent="0.25">
      <c r="A63" s="21"/>
      <c r="B63" s="94" t="s">
        <v>15</v>
      </c>
      <c r="C63" s="94" t="s">
        <v>16</v>
      </c>
      <c r="D63" s="95">
        <v>49.99</v>
      </c>
      <c r="E63" s="96">
        <v>0.25</v>
      </c>
      <c r="F63" s="96">
        <v>0.05</v>
      </c>
      <c r="G63" s="97">
        <v>0.05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30" x14ac:dyDescent="0.25">
      <c r="A64" s="21"/>
      <c r="B64" s="47" t="s">
        <v>17</v>
      </c>
      <c r="C64" s="47" t="s">
        <v>16</v>
      </c>
      <c r="D64" s="48">
        <v>49.99</v>
      </c>
      <c r="E64" s="49">
        <v>0.25</v>
      </c>
      <c r="F64" s="49">
        <v>0.05</v>
      </c>
      <c r="G64" s="6">
        <v>0.05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7" spans="2:27" ht="75" x14ac:dyDescent="0.25">
      <c r="B67" s="50" t="s">
        <v>18</v>
      </c>
      <c r="C67" s="51" t="s">
        <v>3</v>
      </c>
      <c r="D67" s="98" t="s">
        <v>4</v>
      </c>
      <c r="E67" s="99" t="s">
        <v>46</v>
      </c>
      <c r="F67" s="99" t="s">
        <v>19</v>
      </c>
      <c r="G67" s="99" t="s">
        <v>51</v>
      </c>
      <c r="H67" s="99" t="s">
        <v>20</v>
      </c>
      <c r="I67" s="99" t="s">
        <v>47</v>
      </c>
      <c r="J67" s="99" t="s">
        <v>21</v>
      </c>
      <c r="K67" s="99" t="s">
        <v>22</v>
      </c>
      <c r="L67" s="99" t="s">
        <v>53</v>
      </c>
      <c r="M67" s="99" t="s">
        <v>23</v>
      </c>
      <c r="N67" s="99" t="s">
        <v>55</v>
      </c>
      <c r="O67" s="99" t="s">
        <v>24</v>
      </c>
      <c r="P67" s="99" t="s">
        <v>25</v>
      </c>
      <c r="Q67" s="99" t="s">
        <v>54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2:27" x14ac:dyDescent="0.25">
      <c r="B68" s="2" t="s">
        <v>8</v>
      </c>
      <c r="C68" s="3" t="str">
        <f t="shared" ref="C68:C75" si="18">IF(ISERROR(VLOOKUP($B68,$B$11:$J$18,2,0)),"N/A",VLOOKUP($B68,$B$11:$J$18,2,0))</f>
        <v>Monthly</v>
      </c>
      <c r="D68" s="4">
        <f t="shared" ref="D68:D75" si="19">IF(ISERROR(VLOOKUP($B68,$B$11:$J$18,3,0)),"N/A",VLOOKUP($B68,$B$11:$J$18,3,0))</f>
        <v>9.99</v>
      </c>
      <c r="E68" s="1">
        <v>25</v>
      </c>
      <c r="F68" s="6">
        <v>0.3</v>
      </c>
      <c r="G68" s="7">
        <f t="shared" ref="G68:G75" si="20">IF(ISERROR(($D68*$F68)*($E68)),"N/A",(($D68*$F68)*($E68)))</f>
        <v>74.924999999999997</v>
      </c>
      <c r="H68" s="1">
        <v>30</v>
      </c>
      <c r="I68" s="1">
        <v>30</v>
      </c>
      <c r="J68" s="8">
        <f t="shared" ref="J68:J75" si="21">H68*I68</f>
        <v>900</v>
      </c>
      <c r="K68" s="6">
        <f>IF(ISERROR(VLOOKUP($B68,$B$11:$J$18,5,0)),"N/A",(VLOOKUP($B68,$B$11:$J$18,5,0)))</f>
        <v>0.05</v>
      </c>
      <c r="L68" s="7">
        <f t="shared" ref="L68:L75" si="22">IF(ISERROR(($D68*$K68)*($J68)),"N/A",(($D68*$K68)*($J68)))</f>
        <v>449.55000000000007</v>
      </c>
      <c r="M68" s="5">
        <f t="shared" ref="M68:M75" si="23">J68</f>
        <v>900</v>
      </c>
      <c r="N68" s="1">
        <v>1</v>
      </c>
      <c r="O68" s="5">
        <f>M68*N68</f>
        <v>900</v>
      </c>
      <c r="P68" s="6">
        <v>0.1</v>
      </c>
      <c r="Q68" s="7">
        <f t="shared" ref="Q68:Q75" si="24">IF(ISERROR(($D68*$P68)*($O68)),"N/A",(($D68*$P68)*($O68)))</f>
        <v>899.10000000000014</v>
      </c>
      <c r="R68" s="12"/>
      <c r="S68" s="55"/>
      <c r="T68" s="12"/>
      <c r="U68" s="12"/>
      <c r="V68" s="55"/>
      <c r="W68" s="12"/>
      <c r="X68" s="12"/>
      <c r="Y68" s="55"/>
      <c r="Z68" s="12"/>
      <c r="AA68" s="12"/>
    </row>
    <row r="69" spans="2:27" x14ac:dyDescent="0.25">
      <c r="B69" s="2" t="s">
        <v>10</v>
      </c>
      <c r="C69" s="3" t="str">
        <f t="shared" si="18"/>
        <v>Monthly</v>
      </c>
      <c r="D69" s="4">
        <f t="shared" si="19"/>
        <v>99.99</v>
      </c>
      <c r="E69" s="1">
        <v>50</v>
      </c>
      <c r="F69" s="6">
        <f>IF(ISERROR(VLOOKUP($B69,$B$11:$J$18,4,0)),"N/A",(VLOOKUP($B69,$B$11:$J$18,4,0)))</f>
        <v>0.7</v>
      </c>
      <c r="G69" s="7">
        <f t="shared" si="20"/>
        <v>3499.6499999999996</v>
      </c>
      <c r="H69" s="1">
        <v>10</v>
      </c>
      <c r="I69" s="1">
        <v>25</v>
      </c>
      <c r="J69" s="8">
        <f t="shared" si="21"/>
        <v>250</v>
      </c>
      <c r="K69" s="6">
        <v>0.04</v>
      </c>
      <c r="L69" s="7">
        <f t="shared" si="22"/>
        <v>999.9</v>
      </c>
      <c r="M69" s="5">
        <f t="shared" si="23"/>
        <v>250</v>
      </c>
      <c r="N69" s="1">
        <v>2</v>
      </c>
      <c r="O69" s="5">
        <f t="shared" ref="O69:O75" si="25">M69*N69</f>
        <v>500</v>
      </c>
      <c r="P69" s="6">
        <v>0.06</v>
      </c>
      <c r="Q69" s="7">
        <f t="shared" si="24"/>
        <v>2999.7</v>
      </c>
      <c r="R69" s="12"/>
      <c r="S69" s="55"/>
      <c r="T69" s="12"/>
      <c r="U69" s="12"/>
      <c r="V69" s="55"/>
      <c r="W69" s="12"/>
      <c r="X69" s="12"/>
      <c r="Y69" s="55"/>
      <c r="Z69" s="12"/>
      <c r="AA69" s="12"/>
    </row>
    <row r="70" spans="2:27" x14ac:dyDescent="0.25">
      <c r="B70" s="2" t="s">
        <v>11</v>
      </c>
      <c r="C70" s="3" t="str">
        <f t="shared" si="18"/>
        <v>Yearly</v>
      </c>
      <c r="D70" s="4">
        <f t="shared" si="19"/>
        <v>899.99</v>
      </c>
      <c r="E70" s="1">
        <v>1</v>
      </c>
      <c r="F70" s="6">
        <v>0.35</v>
      </c>
      <c r="G70" s="7">
        <f t="shared" si="20"/>
        <v>314.99649999999997</v>
      </c>
      <c r="H70" s="1">
        <v>10</v>
      </c>
      <c r="I70" s="1">
        <v>1</v>
      </c>
      <c r="J70" s="8">
        <f t="shared" si="21"/>
        <v>10</v>
      </c>
      <c r="K70" s="6">
        <f>IF(ISERROR(VLOOKUP($B70,$B$11:$J$18,5,0)),"N/A",(VLOOKUP($B70,$B$11:$J$18,5,0)))</f>
        <v>0.05</v>
      </c>
      <c r="L70" s="7">
        <f t="shared" si="22"/>
        <v>449.99500000000006</v>
      </c>
      <c r="M70" s="5">
        <f t="shared" si="23"/>
        <v>10</v>
      </c>
      <c r="N70" s="1">
        <v>2</v>
      </c>
      <c r="O70" s="5">
        <f t="shared" si="25"/>
        <v>20</v>
      </c>
      <c r="P70" s="6">
        <v>0.1</v>
      </c>
      <c r="Q70" s="7">
        <f t="shared" si="24"/>
        <v>1799.9800000000002</v>
      </c>
      <c r="R70" s="12"/>
      <c r="S70" s="55"/>
      <c r="T70" s="12"/>
      <c r="U70" s="12"/>
      <c r="V70" s="55"/>
      <c r="W70" s="12"/>
      <c r="X70" s="12"/>
      <c r="Y70" s="55"/>
      <c r="Z70" s="12"/>
      <c r="AA70" s="12"/>
    </row>
    <row r="71" spans="2:27" x14ac:dyDescent="0.25">
      <c r="B71" s="2" t="s">
        <v>58</v>
      </c>
      <c r="C71" s="3" t="str">
        <f t="shared" si="18"/>
        <v>Monthly</v>
      </c>
      <c r="D71" s="4">
        <f t="shared" si="19"/>
        <v>99.99</v>
      </c>
      <c r="E71" s="1">
        <v>1</v>
      </c>
      <c r="F71" s="6">
        <v>0.25</v>
      </c>
      <c r="G71" s="7">
        <f t="shared" si="20"/>
        <v>24.997499999999999</v>
      </c>
      <c r="H71" s="1">
        <v>20</v>
      </c>
      <c r="I71" s="1">
        <v>1</v>
      </c>
      <c r="J71" s="8">
        <f t="shared" si="21"/>
        <v>20</v>
      </c>
      <c r="K71" s="6">
        <f>IF(ISERROR(VLOOKUP($B71,$B$11:$J$18,5,0)),"N/A",(VLOOKUP($B71,$B$11:$J$18,5,0)))</f>
        <v>0.05</v>
      </c>
      <c r="L71" s="7">
        <f t="shared" si="22"/>
        <v>99.990000000000009</v>
      </c>
      <c r="M71" s="5">
        <f t="shared" si="23"/>
        <v>20</v>
      </c>
      <c r="N71" s="1">
        <v>8</v>
      </c>
      <c r="O71" s="5">
        <f t="shared" si="25"/>
        <v>160</v>
      </c>
      <c r="P71" s="6">
        <v>0.1</v>
      </c>
      <c r="Q71" s="7">
        <f t="shared" si="24"/>
        <v>1599.8400000000001</v>
      </c>
      <c r="R71" s="12"/>
      <c r="S71" s="55"/>
      <c r="T71" s="12"/>
      <c r="U71" s="12"/>
      <c r="V71" s="55"/>
      <c r="W71" s="12"/>
      <c r="X71" s="12"/>
      <c r="Y71" s="55"/>
      <c r="Z71" s="12"/>
      <c r="AA71" s="12"/>
    </row>
    <row r="72" spans="2:27" x14ac:dyDescent="0.25">
      <c r="B72" s="2" t="s">
        <v>13</v>
      </c>
      <c r="C72" s="3" t="str">
        <f t="shared" si="18"/>
        <v xml:space="preserve">One-Time Fee </v>
      </c>
      <c r="D72" s="4">
        <f t="shared" si="19"/>
        <v>2500</v>
      </c>
      <c r="E72" s="1">
        <v>0</v>
      </c>
      <c r="F72" s="6">
        <v>0.15</v>
      </c>
      <c r="G72" s="7">
        <f t="shared" si="20"/>
        <v>0</v>
      </c>
      <c r="H72" s="1">
        <v>10</v>
      </c>
      <c r="I72" s="1">
        <v>3</v>
      </c>
      <c r="J72" s="8">
        <f t="shared" si="21"/>
        <v>30</v>
      </c>
      <c r="K72" s="6">
        <f>IF(ISERROR(VLOOKUP($B72,$B$11:$J$18,5,0)),"N/A",(VLOOKUP($B72,$B$11:$J$18,5,0)))</f>
        <v>0</v>
      </c>
      <c r="L72" s="7">
        <f t="shared" si="22"/>
        <v>0</v>
      </c>
      <c r="M72" s="5">
        <f t="shared" si="23"/>
        <v>30</v>
      </c>
      <c r="N72" s="1">
        <v>10</v>
      </c>
      <c r="O72" s="5">
        <f t="shared" si="25"/>
        <v>300</v>
      </c>
      <c r="P72" s="6">
        <v>0</v>
      </c>
      <c r="Q72" s="7">
        <f t="shared" si="24"/>
        <v>0</v>
      </c>
      <c r="R72" s="12"/>
      <c r="S72" s="55"/>
      <c r="T72" s="12"/>
      <c r="U72" s="12"/>
      <c r="V72" s="55"/>
      <c r="W72" s="12"/>
      <c r="X72" s="12"/>
      <c r="Y72" s="55"/>
      <c r="Z72" s="12"/>
      <c r="AA72" s="12"/>
    </row>
    <row r="73" spans="2:27" x14ac:dyDescent="0.25">
      <c r="B73" s="2" t="s">
        <v>14</v>
      </c>
      <c r="C73" s="3" t="str">
        <f t="shared" si="18"/>
        <v>One-Time-Fee</v>
      </c>
      <c r="D73" s="4">
        <f t="shared" si="19"/>
        <v>150</v>
      </c>
      <c r="E73" s="1">
        <v>2</v>
      </c>
      <c r="F73" s="6">
        <v>0.7</v>
      </c>
      <c r="G73" s="7">
        <f t="shared" si="20"/>
        <v>210</v>
      </c>
      <c r="H73" s="1">
        <v>10</v>
      </c>
      <c r="I73" s="1">
        <v>2</v>
      </c>
      <c r="J73" s="8">
        <f t="shared" si="21"/>
        <v>20</v>
      </c>
      <c r="K73" s="6">
        <v>0.02</v>
      </c>
      <c r="L73" s="7">
        <f t="shared" si="22"/>
        <v>60</v>
      </c>
      <c r="M73" s="5">
        <f t="shared" si="23"/>
        <v>20</v>
      </c>
      <c r="N73" s="1">
        <v>2</v>
      </c>
      <c r="O73" s="5">
        <f t="shared" si="25"/>
        <v>40</v>
      </c>
      <c r="P73" s="6">
        <f>IF(ISERROR(VLOOKUP($B73,$B$11:$J$18,6,0)),"N/A",(VLOOKUP($B73,$B$11:$J$18,6,0)))</f>
        <v>0.03</v>
      </c>
      <c r="Q73" s="7">
        <f t="shared" si="24"/>
        <v>180</v>
      </c>
      <c r="R73" s="12"/>
      <c r="S73" s="55"/>
      <c r="T73" s="12"/>
      <c r="U73" s="12"/>
      <c r="V73" s="55"/>
      <c r="W73" s="12"/>
      <c r="X73" s="12"/>
      <c r="Y73" s="55"/>
      <c r="Z73" s="12"/>
      <c r="AA73" s="12"/>
    </row>
    <row r="74" spans="2:27" ht="30" x14ac:dyDescent="0.25">
      <c r="B74" s="2" t="s">
        <v>15</v>
      </c>
      <c r="C74" s="3" t="str">
        <f t="shared" si="18"/>
        <v>N/A</v>
      </c>
      <c r="D74" s="4">
        <f t="shared" si="19"/>
        <v>49.99</v>
      </c>
      <c r="E74" s="1">
        <v>20</v>
      </c>
      <c r="F74" s="6">
        <f>IF(ISERROR(VLOOKUP($B74,$B$11:$J$18,4,0)),"N/A",(VLOOKUP($B74,$B$11:$J$18,4,0)))</f>
        <v>0.25</v>
      </c>
      <c r="G74" s="7">
        <f t="shared" si="20"/>
        <v>249.95000000000002</v>
      </c>
      <c r="H74" s="1">
        <v>10</v>
      </c>
      <c r="I74" s="1">
        <v>5</v>
      </c>
      <c r="J74" s="8">
        <f t="shared" si="21"/>
        <v>50</v>
      </c>
      <c r="K74" s="6">
        <v>0.05</v>
      </c>
      <c r="L74" s="7">
        <f t="shared" si="22"/>
        <v>124.97500000000001</v>
      </c>
      <c r="M74" s="5">
        <f t="shared" si="23"/>
        <v>50</v>
      </c>
      <c r="N74" s="1">
        <v>2</v>
      </c>
      <c r="O74" s="5">
        <f t="shared" si="25"/>
        <v>100</v>
      </c>
      <c r="P74" s="6">
        <v>0.05</v>
      </c>
      <c r="Q74" s="7">
        <f t="shared" si="24"/>
        <v>249.95000000000002</v>
      </c>
      <c r="R74" s="12"/>
      <c r="S74" s="55"/>
      <c r="T74" s="12"/>
      <c r="U74" s="12"/>
      <c r="V74" s="55"/>
      <c r="W74" s="12"/>
      <c r="X74" s="12"/>
      <c r="Y74" s="55"/>
      <c r="Z74" s="12"/>
      <c r="AA74" s="12"/>
    </row>
    <row r="75" spans="2:27" ht="30" x14ac:dyDescent="0.25">
      <c r="B75" s="2" t="s">
        <v>17</v>
      </c>
      <c r="C75" s="3" t="str">
        <f t="shared" si="18"/>
        <v>N/A</v>
      </c>
      <c r="D75" s="4">
        <f t="shared" si="19"/>
        <v>49.99</v>
      </c>
      <c r="E75" s="1">
        <v>20</v>
      </c>
      <c r="F75" s="6">
        <f>IF(ISERROR(VLOOKUP($B75,$B$11:$J$18,4,0)),"N/A",(VLOOKUP($B75,$B$11:$J$18,4,0)))</f>
        <v>0.25</v>
      </c>
      <c r="G75" s="7">
        <f t="shared" si="20"/>
        <v>249.95000000000002</v>
      </c>
      <c r="H75" s="1">
        <v>10</v>
      </c>
      <c r="I75" s="1">
        <v>5</v>
      </c>
      <c r="J75" s="8">
        <f t="shared" si="21"/>
        <v>50</v>
      </c>
      <c r="K75" s="6">
        <v>0.05</v>
      </c>
      <c r="L75" s="7">
        <f t="shared" si="22"/>
        <v>124.97500000000001</v>
      </c>
      <c r="M75" s="5">
        <f t="shared" si="23"/>
        <v>50</v>
      </c>
      <c r="N75" s="1">
        <v>2</v>
      </c>
      <c r="O75" s="5">
        <f t="shared" si="25"/>
        <v>100</v>
      </c>
      <c r="P75" s="6">
        <v>0.05</v>
      </c>
      <c r="Q75" s="7">
        <f t="shared" si="24"/>
        <v>249.95000000000002</v>
      </c>
      <c r="R75" s="12"/>
      <c r="S75" s="55"/>
      <c r="T75" s="12"/>
      <c r="U75" s="12"/>
      <c r="V75" s="55"/>
      <c r="W75" s="12"/>
      <c r="X75" s="12"/>
      <c r="Y75" s="55"/>
      <c r="Z75" s="12"/>
      <c r="AA75" s="12"/>
    </row>
    <row r="76" spans="2:27" x14ac:dyDescent="0.25">
      <c r="B76" s="56"/>
      <c r="C76" s="57"/>
      <c r="D76" s="58"/>
      <c r="E76" s="59"/>
      <c r="F76" s="57"/>
      <c r="G76" s="60">
        <f>SUM(G68:G75)</f>
        <v>4624.4689999999991</v>
      </c>
      <c r="H76" s="61"/>
      <c r="I76" s="61"/>
      <c r="J76" s="59"/>
      <c r="K76" s="57"/>
      <c r="L76" s="60">
        <f>SUM(L68:L75)</f>
        <v>2309.3850000000002</v>
      </c>
      <c r="M76" s="61"/>
      <c r="N76" s="61"/>
      <c r="O76" s="59"/>
      <c r="P76" s="57"/>
      <c r="Q76" s="60">
        <f>SUM(Q68:Q75)</f>
        <v>7978.52</v>
      </c>
      <c r="R76" s="83"/>
      <c r="S76" s="100">
        <f>G76+L76+Q76</f>
        <v>14912.374</v>
      </c>
      <c r="T76" s="12"/>
      <c r="U76" s="12"/>
      <c r="V76" s="55"/>
      <c r="W76" s="12"/>
      <c r="X76" s="12"/>
      <c r="Y76" s="55"/>
      <c r="Z76" s="12"/>
      <c r="AA76" s="12"/>
    </row>
  </sheetData>
  <sheetProtection sheet="1" objects="1" scenarios="1"/>
  <dataValidations count="1">
    <dataValidation type="list" allowBlank="1" showInputMessage="1" showErrorMessage="1" promptTitle="Product Selection" prompt="Select Product" sqref="B21:B29 B68:B76 B44:B52" xr:uid="{C9326769-BA19-42E3-9BB7-1A2F6C1B3E8B}">
      <formula1>$B$11:$B$18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2019-08-22T18:33:44Z</dcterms:created>
  <dcterms:modified xsi:type="dcterms:W3CDTF">2019-08-28T17:10:16Z</dcterms:modified>
</cp:coreProperties>
</file>